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contabilidad\Documents\JDCONTABILIDAD\2018\SIPOT\"/>
    </mc:Choice>
  </mc:AlternateContent>
  <bookViews>
    <workbookView xWindow="0" yWindow="0" windowWidth="28800" windowHeight="11835"/>
  </bookViews>
  <sheets>
    <sheet name="Plantilla Fto. 1112 Resto 2017" sheetId="1" r:id="rId1"/>
  </sheets>
  <definedNames>
    <definedName name="_xlnm._FilterDatabase" localSheetId="0" hidden="1">'Plantilla Fto. 1112 Resto 2017'!$A$6:$AB$329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4" i="1" l="1"/>
  <c r="AA316" i="1"/>
  <c r="Z316" i="1"/>
  <c r="S316" i="1"/>
  <c r="R316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AA312" i="1"/>
  <c r="V312" i="1"/>
  <c r="S312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Y309" i="1"/>
  <c r="Q309" i="1"/>
  <c r="V308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V298" i="1"/>
  <c r="U295" i="1"/>
  <c r="AC289" i="1"/>
  <c r="AB289" i="1"/>
  <c r="AA289" i="1"/>
  <c r="AA285" i="1" s="1"/>
  <c r="Z289" i="1"/>
  <c r="Y289" i="1"/>
  <c r="X289" i="1"/>
  <c r="W289" i="1"/>
  <c r="W285" i="1" s="1"/>
  <c r="V289" i="1"/>
  <c r="U289" i="1"/>
  <c r="T289" i="1"/>
  <c r="S289" i="1"/>
  <c r="S285" i="1" s="1"/>
  <c r="R289" i="1"/>
  <c r="Q289" i="1"/>
  <c r="AC286" i="1"/>
  <c r="AC285" i="1" s="1"/>
  <c r="AB286" i="1"/>
  <c r="AA286" i="1"/>
  <c r="Z286" i="1"/>
  <c r="Y286" i="1"/>
  <c r="X286" i="1"/>
  <c r="W286" i="1"/>
  <c r="V286" i="1"/>
  <c r="U286" i="1"/>
  <c r="U285" i="1" s="1"/>
  <c r="T286" i="1"/>
  <c r="S286" i="1"/>
  <c r="R286" i="1"/>
  <c r="Q286" i="1"/>
  <c r="Z285" i="1"/>
  <c r="Y285" i="1"/>
  <c r="V285" i="1"/>
  <c r="R285" i="1"/>
  <c r="Q285" i="1"/>
  <c r="AC281" i="1"/>
  <c r="AB281" i="1"/>
  <c r="AA281" i="1"/>
  <c r="Z281" i="1"/>
  <c r="Y281" i="1"/>
  <c r="X281" i="1"/>
  <c r="W281" i="1"/>
  <c r="V281" i="1"/>
  <c r="V267" i="1" s="1"/>
  <c r="V266" i="1" s="1"/>
  <c r="U281" i="1"/>
  <c r="T281" i="1"/>
  <c r="S281" i="1"/>
  <c r="R281" i="1"/>
  <c r="Q281" i="1"/>
  <c r="AC278" i="1"/>
  <c r="AB278" i="1"/>
  <c r="AA278" i="1"/>
  <c r="AA267" i="1" s="1"/>
  <c r="Z278" i="1"/>
  <c r="Y278" i="1"/>
  <c r="X278" i="1"/>
  <c r="W278" i="1"/>
  <c r="W267" i="1" s="1"/>
  <c r="W266" i="1" s="1"/>
  <c r="V278" i="1"/>
  <c r="U278" i="1"/>
  <c r="T278" i="1"/>
  <c r="S278" i="1"/>
  <c r="S267" i="1" s="1"/>
  <c r="R278" i="1"/>
  <c r="Q278" i="1"/>
  <c r="AC274" i="1"/>
  <c r="AC316" i="1" s="1"/>
  <c r="AB274" i="1"/>
  <c r="AA274" i="1"/>
  <c r="Z274" i="1"/>
  <c r="Y274" i="1"/>
  <c r="Y316" i="1" s="1"/>
  <c r="X274" i="1"/>
  <c r="W274" i="1"/>
  <c r="W316" i="1" s="1"/>
  <c r="V274" i="1"/>
  <c r="V316" i="1" s="1"/>
  <c r="U274" i="1"/>
  <c r="U316" i="1" s="1"/>
  <c r="T274" i="1"/>
  <c r="S274" i="1"/>
  <c r="R274" i="1"/>
  <c r="Q274" i="1"/>
  <c r="Q316" i="1" s="1"/>
  <c r="AC270" i="1"/>
  <c r="AC267" i="1" s="1"/>
  <c r="AB270" i="1"/>
  <c r="AA270" i="1"/>
  <c r="Z270" i="1"/>
  <c r="Z267" i="1" s="1"/>
  <c r="Z266" i="1" s="1"/>
  <c r="Y270" i="1"/>
  <c r="Y267" i="1" s="1"/>
  <c r="Y266" i="1" s="1"/>
  <c r="X270" i="1"/>
  <c r="W270" i="1"/>
  <c r="V270" i="1"/>
  <c r="U270" i="1"/>
  <c r="U267" i="1" s="1"/>
  <c r="T270" i="1"/>
  <c r="S270" i="1"/>
  <c r="R270" i="1"/>
  <c r="R267" i="1" s="1"/>
  <c r="R266" i="1" s="1"/>
  <c r="Q270" i="1"/>
  <c r="Q267" i="1" s="1"/>
  <c r="Q266" i="1" s="1"/>
  <c r="AA266" i="1"/>
  <c r="S266" i="1"/>
  <c r="AC256" i="1"/>
  <c r="AC255" i="1" s="1"/>
  <c r="AB256" i="1"/>
  <c r="AB255" i="1" s="1"/>
  <c r="AA256" i="1"/>
  <c r="Z256" i="1"/>
  <c r="Y256" i="1"/>
  <c r="X256" i="1"/>
  <c r="X255" i="1" s="1"/>
  <c r="W256" i="1"/>
  <c r="V256" i="1"/>
  <c r="U256" i="1"/>
  <c r="T256" i="1"/>
  <c r="T255" i="1" s="1"/>
  <c r="S256" i="1"/>
  <c r="R256" i="1"/>
  <c r="Q256" i="1"/>
  <c r="AA255" i="1"/>
  <c r="Z255" i="1"/>
  <c r="Z324" i="1" s="1"/>
  <c r="Y255" i="1"/>
  <c r="W255" i="1"/>
  <c r="V255" i="1"/>
  <c r="U255" i="1"/>
  <c r="S255" i="1"/>
  <c r="R255" i="1"/>
  <c r="Q255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AC245" i="1"/>
  <c r="AB245" i="1"/>
  <c r="AA245" i="1"/>
  <c r="Z245" i="1"/>
  <c r="Y245" i="1"/>
  <c r="X245" i="1"/>
  <c r="W245" i="1"/>
  <c r="V245" i="1"/>
  <c r="U245" i="1"/>
  <c r="T245" i="1"/>
  <c r="S245" i="1"/>
  <c r="S227" i="1" s="1"/>
  <c r="R245" i="1"/>
  <c r="Q245" i="1"/>
  <c r="AC239" i="1"/>
  <c r="AB239" i="1"/>
  <c r="AA239" i="1"/>
  <c r="Z239" i="1"/>
  <c r="Y239" i="1"/>
  <c r="X239" i="1"/>
  <c r="W239" i="1"/>
  <c r="V239" i="1"/>
  <c r="U239" i="1"/>
  <c r="T239" i="1"/>
  <c r="T227" i="1" s="1"/>
  <c r="S239" i="1"/>
  <c r="R239" i="1"/>
  <c r="Q239" i="1"/>
  <c r="AC235" i="1"/>
  <c r="AC227" i="1" s="1"/>
  <c r="AB235" i="1"/>
  <c r="AA235" i="1"/>
  <c r="Z235" i="1"/>
  <c r="Y235" i="1"/>
  <c r="Y227" i="1" s="1"/>
  <c r="X235" i="1"/>
  <c r="X227" i="1" s="1"/>
  <c r="X314" i="1" s="1"/>
  <c r="W235" i="1"/>
  <c r="V235" i="1"/>
  <c r="U235" i="1"/>
  <c r="U227" i="1" s="1"/>
  <c r="T235" i="1"/>
  <c r="S235" i="1"/>
  <c r="R235" i="1"/>
  <c r="Q235" i="1"/>
  <c r="Q227" i="1" s="1"/>
  <c r="AC228" i="1"/>
  <c r="AB228" i="1"/>
  <c r="AA228" i="1"/>
  <c r="Z228" i="1"/>
  <c r="Y228" i="1"/>
  <c r="X228" i="1"/>
  <c r="W228" i="1"/>
  <c r="W227" i="1" s="1"/>
  <c r="V228" i="1"/>
  <c r="V227" i="1" s="1"/>
  <c r="U228" i="1"/>
  <c r="T228" i="1"/>
  <c r="S228" i="1"/>
  <c r="R228" i="1"/>
  <c r="R227" i="1" s="1"/>
  <c r="Q228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AC210" i="1"/>
  <c r="AB210" i="1"/>
  <c r="AB207" i="1" s="1"/>
  <c r="AB205" i="1" s="1"/>
  <c r="AB308" i="1" s="1"/>
  <c r="AA210" i="1"/>
  <c r="Z210" i="1"/>
  <c r="Y210" i="1"/>
  <c r="X210" i="1"/>
  <c r="X207" i="1" s="1"/>
  <c r="X205" i="1" s="1"/>
  <c r="X308" i="1" s="1"/>
  <c r="W210" i="1"/>
  <c r="V210" i="1"/>
  <c r="U210" i="1"/>
  <c r="U207" i="1" s="1"/>
  <c r="U205" i="1" s="1"/>
  <c r="U308" i="1" s="1"/>
  <c r="T210" i="1"/>
  <c r="T207" i="1" s="1"/>
  <c r="T205" i="1" s="1"/>
  <c r="T308" i="1" s="1"/>
  <c r="S210" i="1"/>
  <c r="R210" i="1"/>
  <c r="Q210" i="1"/>
  <c r="Q207" i="1" s="1"/>
  <c r="Q205" i="1" s="1"/>
  <c r="Q308" i="1" s="1"/>
  <c r="AC207" i="1"/>
  <c r="AC205" i="1" s="1"/>
  <c r="AC308" i="1" s="1"/>
  <c r="AA207" i="1"/>
  <c r="Z207" i="1"/>
  <c r="Y207" i="1"/>
  <c r="Y205" i="1" s="1"/>
  <c r="Y308" i="1" s="1"/>
  <c r="W207" i="1"/>
  <c r="V207" i="1"/>
  <c r="S207" i="1"/>
  <c r="R207" i="1"/>
  <c r="R205" i="1" s="1"/>
  <c r="R308" i="1" s="1"/>
  <c r="AA205" i="1"/>
  <c r="AA308" i="1" s="1"/>
  <c r="Z205" i="1"/>
  <c r="Z308" i="1" s="1"/>
  <c r="W205" i="1"/>
  <c r="W308" i="1" s="1"/>
  <c r="V205" i="1"/>
  <c r="S205" i="1"/>
  <c r="S308" i="1" s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AC198" i="1"/>
  <c r="AC192" i="1" s="1"/>
  <c r="AB198" i="1"/>
  <c r="AB192" i="1" s="1"/>
  <c r="AB312" i="1" s="1"/>
  <c r="AA198" i="1"/>
  <c r="Z198" i="1"/>
  <c r="Y198" i="1"/>
  <c r="X198" i="1"/>
  <c r="X192" i="1" s="1"/>
  <c r="X312" i="1" s="1"/>
  <c r="W198" i="1"/>
  <c r="V198" i="1"/>
  <c r="U198" i="1"/>
  <c r="T198" i="1"/>
  <c r="T192" i="1" s="1"/>
  <c r="T312" i="1" s="1"/>
  <c r="S198" i="1"/>
  <c r="R198" i="1"/>
  <c r="Q198" i="1"/>
  <c r="AA192" i="1"/>
  <c r="Z192" i="1"/>
  <c r="Z312" i="1" s="1"/>
  <c r="Y192" i="1"/>
  <c r="Y312" i="1" s="1"/>
  <c r="W192" i="1"/>
  <c r="W312" i="1" s="1"/>
  <c r="V192" i="1"/>
  <c r="U192" i="1"/>
  <c r="S192" i="1"/>
  <c r="R192" i="1"/>
  <c r="R312" i="1" s="1"/>
  <c r="Q192" i="1"/>
  <c r="Q312" i="1" s="1"/>
  <c r="AC188" i="1"/>
  <c r="AB188" i="1"/>
  <c r="AA188" i="1"/>
  <c r="Z188" i="1"/>
  <c r="Z181" i="1" s="1"/>
  <c r="Y188" i="1"/>
  <c r="X188" i="1"/>
  <c r="W188" i="1"/>
  <c r="V188" i="1"/>
  <c r="V181" i="1" s="1"/>
  <c r="U188" i="1"/>
  <c r="T188" i="1"/>
  <c r="S188" i="1"/>
  <c r="R188" i="1"/>
  <c r="R181" i="1" s="1"/>
  <c r="R180" i="1" s="1"/>
  <c r="Q188" i="1"/>
  <c r="AC181" i="1"/>
  <c r="AC309" i="1" s="1"/>
  <c r="AB181" i="1"/>
  <c r="AB309" i="1" s="1"/>
  <c r="AA181" i="1"/>
  <c r="Y181" i="1"/>
  <c r="X181" i="1"/>
  <c r="X309" i="1" s="1"/>
  <c r="W181" i="1"/>
  <c r="U181" i="1"/>
  <c r="U309" i="1" s="1"/>
  <c r="T181" i="1"/>
  <c r="T309" i="1" s="1"/>
  <c r="S181" i="1"/>
  <c r="Q181" i="1"/>
  <c r="AB180" i="1"/>
  <c r="Y180" i="1"/>
  <c r="T180" i="1"/>
  <c r="AC175" i="1"/>
  <c r="AB175" i="1"/>
  <c r="AA175" i="1"/>
  <c r="Z175" i="1"/>
  <c r="Y175" i="1"/>
  <c r="X175" i="1"/>
  <c r="W175" i="1"/>
  <c r="V175" i="1"/>
  <c r="V167" i="1" s="1"/>
  <c r="V166" i="1" s="1"/>
  <c r="V313" i="1" s="1"/>
  <c r="U175" i="1"/>
  <c r="T175" i="1"/>
  <c r="S175" i="1"/>
  <c r="R175" i="1"/>
  <c r="Q175" i="1"/>
  <c r="AC172" i="1"/>
  <c r="AB172" i="1"/>
  <c r="AA172" i="1"/>
  <c r="Z172" i="1"/>
  <c r="Y172" i="1"/>
  <c r="X172" i="1"/>
  <c r="X167" i="1" s="1"/>
  <c r="X166" i="1" s="1"/>
  <c r="X313" i="1" s="1"/>
  <c r="W172" i="1"/>
  <c r="V172" i="1"/>
  <c r="U172" i="1"/>
  <c r="T172" i="1"/>
  <c r="T167" i="1" s="1"/>
  <c r="T166" i="1" s="1"/>
  <c r="T313" i="1" s="1"/>
  <c r="S172" i="1"/>
  <c r="R172" i="1"/>
  <c r="Q172" i="1"/>
  <c r="AC168" i="1"/>
  <c r="AC167" i="1" s="1"/>
  <c r="AC166" i="1" s="1"/>
  <c r="AC313" i="1" s="1"/>
  <c r="AB168" i="1"/>
  <c r="AB167" i="1" s="1"/>
  <c r="AB166" i="1" s="1"/>
  <c r="AB313" i="1" s="1"/>
  <c r="AA168" i="1"/>
  <c r="Z168" i="1"/>
  <c r="Y168" i="1"/>
  <c r="Y167" i="1" s="1"/>
  <c r="Y166" i="1" s="1"/>
  <c r="Y313" i="1" s="1"/>
  <c r="X168" i="1"/>
  <c r="W168" i="1"/>
  <c r="V168" i="1"/>
  <c r="U168" i="1"/>
  <c r="U167" i="1" s="1"/>
  <c r="U166" i="1" s="1"/>
  <c r="U313" i="1" s="1"/>
  <c r="T168" i="1"/>
  <c r="S168" i="1"/>
  <c r="R168" i="1"/>
  <c r="Q168" i="1"/>
  <c r="Q167" i="1" s="1"/>
  <c r="Z167" i="1"/>
  <c r="Z166" i="1" s="1"/>
  <c r="Z313" i="1" s="1"/>
  <c r="R167" i="1"/>
  <c r="R166" i="1"/>
  <c r="R313" i="1" s="1"/>
  <c r="Q166" i="1"/>
  <c r="Q313" i="1" s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AC142" i="1"/>
  <c r="AC310" i="1" s="1"/>
  <c r="AB142" i="1"/>
  <c r="AA142" i="1"/>
  <c r="Z142" i="1"/>
  <c r="Y142" i="1"/>
  <c r="Y310" i="1" s="1"/>
  <c r="X142" i="1"/>
  <c r="W142" i="1"/>
  <c r="V142" i="1"/>
  <c r="V310" i="1" s="1"/>
  <c r="U142" i="1"/>
  <c r="U310" i="1" s="1"/>
  <c r="T142" i="1"/>
  <c r="T310" i="1" s="1"/>
  <c r="S142" i="1"/>
  <c r="R142" i="1"/>
  <c r="R310" i="1" s="1"/>
  <c r="Q142" i="1"/>
  <c r="Q310" i="1" s="1"/>
  <c r="U141" i="1"/>
  <c r="U132" i="1" s="1"/>
  <c r="S141" i="1"/>
  <c r="S140" i="1"/>
  <c r="S139" i="1"/>
  <c r="S137" i="1"/>
  <c r="S136" i="1"/>
  <c r="S135" i="1"/>
  <c r="S134" i="1"/>
  <c r="S132" i="1" s="1"/>
  <c r="S133" i="1"/>
  <c r="AC132" i="1"/>
  <c r="AB132" i="1"/>
  <c r="AA132" i="1"/>
  <c r="Z132" i="1"/>
  <c r="Y132" i="1"/>
  <c r="X132" i="1"/>
  <c r="W132" i="1"/>
  <c r="V132" i="1"/>
  <c r="T132" i="1"/>
  <c r="R132" i="1"/>
  <c r="Q132" i="1"/>
  <c r="S130" i="1"/>
  <c r="S128" i="1"/>
  <c r="Y121" i="1"/>
  <c r="Y307" i="1" s="1"/>
  <c r="S127" i="1"/>
  <c r="S126" i="1"/>
  <c r="S121" i="1" s="1"/>
  <c r="S307" i="1" s="1"/>
  <c r="S125" i="1"/>
  <c r="S123" i="1"/>
  <c r="S122" i="1"/>
  <c r="AC121" i="1"/>
  <c r="AC307" i="1" s="1"/>
  <c r="AB121" i="1"/>
  <c r="AB307" i="1" s="1"/>
  <c r="AA121" i="1"/>
  <c r="Z121" i="1"/>
  <c r="Z307" i="1" s="1"/>
  <c r="X121" i="1"/>
  <c r="W121" i="1"/>
  <c r="V121" i="1"/>
  <c r="V307" i="1" s="1"/>
  <c r="U121" i="1"/>
  <c r="U307" i="1" s="1"/>
  <c r="T121" i="1"/>
  <c r="R121" i="1"/>
  <c r="R307" i="1" s="1"/>
  <c r="Q121" i="1"/>
  <c r="Q307" i="1" s="1"/>
  <c r="AB112" i="1"/>
  <c r="S117" i="1"/>
  <c r="S116" i="1"/>
  <c r="S115" i="1"/>
  <c r="S114" i="1"/>
  <c r="S113" i="1"/>
  <c r="AA112" i="1"/>
  <c r="AA306" i="1" s="1"/>
  <c r="Z112" i="1"/>
  <c r="Z306" i="1" s="1"/>
  <c r="Y112" i="1"/>
  <c r="X112" i="1"/>
  <c r="X306" i="1" s="1"/>
  <c r="W112" i="1"/>
  <c r="W306" i="1" s="1"/>
  <c r="V112" i="1"/>
  <c r="V306" i="1" s="1"/>
  <c r="U112" i="1"/>
  <c r="T112" i="1"/>
  <c r="T306" i="1" s="1"/>
  <c r="R112" i="1"/>
  <c r="R306" i="1" s="1"/>
  <c r="Q112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AC101" i="1"/>
  <c r="AB101" i="1"/>
  <c r="AB97" i="1" s="1"/>
  <c r="AA101" i="1"/>
  <c r="Z101" i="1"/>
  <c r="Y101" i="1"/>
  <c r="X101" i="1"/>
  <c r="X97" i="1" s="1"/>
  <c r="W101" i="1"/>
  <c r="V101" i="1"/>
  <c r="U101" i="1"/>
  <c r="T101" i="1"/>
  <c r="T97" i="1" s="1"/>
  <c r="S101" i="1"/>
  <c r="R101" i="1"/>
  <c r="Q101" i="1"/>
  <c r="AC97" i="1"/>
  <c r="AA97" i="1"/>
  <c r="Z97" i="1"/>
  <c r="Y97" i="1"/>
  <c r="W97" i="1"/>
  <c r="V97" i="1"/>
  <c r="U97" i="1"/>
  <c r="S97" i="1"/>
  <c r="R97" i="1"/>
  <c r="Q97" i="1"/>
  <c r="AC93" i="1"/>
  <c r="AB93" i="1"/>
  <c r="AB87" i="1" s="1"/>
  <c r="AB86" i="1" s="1"/>
  <c r="AA93" i="1"/>
  <c r="AA87" i="1" s="1"/>
  <c r="Z93" i="1"/>
  <c r="Z87" i="1" s="1"/>
  <c r="Z86" i="1" s="1"/>
  <c r="Y93" i="1"/>
  <c r="X93" i="1"/>
  <c r="X87" i="1" s="1"/>
  <c r="X86" i="1" s="1"/>
  <c r="W93" i="1"/>
  <c r="W87" i="1" s="1"/>
  <c r="V93" i="1"/>
  <c r="V87" i="1" s="1"/>
  <c r="V86" i="1" s="1"/>
  <c r="U93" i="1"/>
  <c r="T93" i="1"/>
  <c r="T87" i="1" s="1"/>
  <c r="T86" i="1" s="1"/>
  <c r="S93" i="1"/>
  <c r="S87" i="1" s="1"/>
  <c r="R93" i="1"/>
  <c r="R87" i="1" s="1"/>
  <c r="R86" i="1" s="1"/>
  <c r="Q93" i="1"/>
  <c r="AC87" i="1"/>
  <c r="AC86" i="1" s="1"/>
  <c r="Y87" i="1"/>
  <c r="U87" i="1"/>
  <c r="U86" i="1" s="1"/>
  <c r="Q87" i="1"/>
  <c r="AA86" i="1"/>
  <c r="W86" i="1"/>
  <c r="S86" i="1"/>
  <c r="AC83" i="1"/>
  <c r="AB83" i="1"/>
  <c r="AB70" i="1" s="1"/>
  <c r="AA83" i="1"/>
  <c r="AA70" i="1" s="1"/>
  <c r="AA69" i="1" s="1"/>
  <c r="AA302" i="1" s="1"/>
  <c r="Z83" i="1"/>
  <c r="Y83" i="1"/>
  <c r="X83" i="1"/>
  <c r="X70" i="1" s="1"/>
  <c r="W83" i="1"/>
  <c r="W70" i="1" s="1"/>
  <c r="W69" i="1" s="1"/>
  <c r="W302" i="1" s="1"/>
  <c r="V83" i="1"/>
  <c r="U83" i="1"/>
  <c r="T83" i="1"/>
  <c r="T70" i="1" s="1"/>
  <c r="S83" i="1"/>
  <c r="S70" i="1" s="1"/>
  <c r="R83" i="1"/>
  <c r="Q83" i="1"/>
  <c r="AC70" i="1"/>
  <c r="AC69" i="1" s="1"/>
  <c r="Z70" i="1"/>
  <c r="Z69" i="1" s="1"/>
  <c r="Z302" i="1" s="1"/>
  <c r="Y70" i="1"/>
  <c r="V70" i="1"/>
  <c r="V69" i="1" s="1"/>
  <c r="V302" i="1" s="1"/>
  <c r="U70" i="1"/>
  <c r="U69" i="1" s="1"/>
  <c r="R70" i="1"/>
  <c r="R69" i="1" s="1"/>
  <c r="R302" i="1" s="1"/>
  <c r="Q70" i="1"/>
  <c r="S69" i="1"/>
  <c r="S302" i="1" s="1"/>
  <c r="AC58" i="1"/>
  <c r="AB58" i="1"/>
  <c r="AB57" i="1" s="1"/>
  <c r="AA58" i="1"/>
  <c r="AA57" i="1" s="1"/>
  <c r="AA324" i="1" s="1"/>
  <c r="Z58" i="1"/>
  <c r="Y58" i="1"/>
  <c r="X58" i="1"/>
  <c r="X57" i="1" s="1"/>
  <c r="W58" i="1"/>
  <c r="W57" i="1" s="1"/>
  <c r="V58" i="1"/>
  <c r="U58" i="1"/>
  <c r="T58" i="1"/>
  <c r="T57" i="1" s="1"/>
  <c r="S58" i="1"/>
  <c r="S57" i="1" s="1"/>
  <c r="S324" i="1" s="1"/>
  <c r="R58" i="1"/>
  <c r="Q58" i="1"/>
  <c r="AC57" i="1"/>
  <c r="Z57" i="1"/>
  <c r="Y57" i="1"/>
  <c r="V57" i="1"/>
  <c r="U57" i="1"/>
  <c r="R57" i="1"/>
  <c r="Q57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AC41" i="1"/>
  <c r="AB41" i="1"/>
  <c r="AB29" i="1" s="1"/>
  <c r="AA41" i="1"/>
  <c r="Z41" i="1"/>
  <c r="Y41" i="1"/>
  <c r="X41" i="1"/>
  <c r="X29" i="1" s="1"/>
  <c r="W41" i="1"/>
  <c r="V41" i="1"/>
  <c r="U41" i="1"/>
  <c r="T41" i="1"/>
  <c r="T29" i="1" s="1"/>
  <c r="S41" i="1"/>
  <c r="R41" i="1"/>
  <c r="Q41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AC30" i="1"/>
  <c r="AB30" i="1"/>
  <c r="AA30" i="1"/>
  <c r="Z30" i="1"/>
  <c r="Z29" i="1" s="1"/>
  <c r="Z301" i="1" s="1"/>
  <c r="Y30" i="1"/>
  <c r="X30" i="1"/>
  <c r="W30" i="1"/>
  <c r="V30" i="1"/>
  <c r="V29" i="1" s="1"/>
  <c r="V301" i="1" s="1"/>
  <c r="U30" i="1"/>
  <c r="T30" i="1"/>
  <c r="S30" i="1"/>
  <c r="R30" i="1"/>
  <c r="R29" i="1" s="1"/>
  <c r="R301" i="1" s="1"/>
  <c r="Q30" i="1"/>
  <c r="AA29" i="1"/>
  <c r="AA301" i="1" s="1"/>
  <c r="W29" i="1"/>
  <c r="W301" i="1" s="1"/>
  <c r="S29" i="1"/>
  <c r="S301" i="1" s="1"/>
  <c r="R28" i="1"/>
  <c r="S28" i="1" s="1"/>
  <c r="AC23" i="1"/>
  <c r="AB23" i="1"/>
  <c r="AA23" i="1"/>
  <c r="Z23" i="1"/>
  <c r="Y23" i="1"/>
  <c r="X23" i="1"/>
  <c r="W23" i="1"/>
  <c r="V23" i="1"/>
  <c r="U23" i="1"/>
  <c r="T23" i="1"/>
  <c r="S23" i="1"/>
  <c r="R23" i="1"/>
  <c r="R19" i="1" s="1"/>
  <c r="Q23" i="1"/>
  <c r="S22" i="1"/>
  <c r="AC20" i="1"/>
  <c r="AC298" i="1" s="1"/>
  <c r="AB20" i="1"/>
  <c r="AA20" i="1"/>
  <c r="AA298" i="1" s="1"/>
  <c r="Z20" i="1"/>
  <c r="Z298" i="1" s="1"/>
  <c r="Y20" i="1"/>
  <c r="Y19" i="1" s="1"/>
  <c r="Y297" i="1" s="1"/>
  <c r="X20" i="1"/>
  <c r="W20" i="1"/>
  <c r="W298" i="1" s="1"/>
  <c r="V20" i="1"/>
  <c r="U20" i="1"/>
  <c r="U298" i="1" s="1"/>
  <c r="T20" i="1"/>
  <c r="R20" i="1"/>
  <c r="R298" i="1" s="1"/>
  <c r="Q20" i="1"/>
  <c r="Q19" i="1" s="1"/>
  <c r="Q297" i="1" s="1"/>
  <c r="AA19" i="1"/>
  <c r="AA297" i="1" s="1"/>
  <c r="AA299" i="1" s="1"/>
  <c r="V19" i="1"/>
  <c r="V297" i="1" s="1"/>
  <c r="V299" i="1" s="1"/>
  <c r="AC16" i="1"/>
  <c r="AC300" i="1" s="1"/>
  <c r="AB16" i="1"/>
  <c r="AB300" i="1" s="1"/>
  <c r="AA16" i="1"/>
  <c r="AA300" i="1" s="1"/>
  <c r="Z16" i="1"/>
  <c r="Z300" i="1" s="1"/>
  <c r="Y16" i="1"/>
  <c r="Y300" i="1" s="1"/>
  <c r="X16" i="1"/>
  <c r="X300" i="1" s="1"/>
  <c r="W16" i="1"/>
  <c r="W300" i="1" s="1"/>
  <c r="V16" i="1"/>
  <c r="V300" i="1" s="1"/>
  <c r="U16" i="1"/>
  <c r="U300" i="1" s="1"/>
  <c r="T16" i="1"/>
  <c r="T300" i="1" s="1"/>
  <c r="S16" i="1"/>
  <c r="S300" i="1" s="1"/>
  <c r="R16" i="1"/>
  <c r="R300" i="1" s="1"/>
  <c r="Q16" i="1"/>
  <c r="Q300" i="1" s="1"/>
  <c r="R14" i="1"/>
  <c r="S14" i="1" s="1"/>
  <c r="S13" i="1" s="1"/>
  <c r="S12" i="1" s="1"/>
  <c r="S296" i="1" s="1"/>
  <c r="AC13" i="1"/>
  <c r="AC12" i="1" s="1"/>
  <c r="AC296" i="1" s="1"/>
  <c r="AB13" i="1"/>
  <c r="AA13" i="1"/>
  <c r="Z13" i="1"/>
  <c r="Z12" i="1" s="1"/>
  <c r="Z296" i="1" s="1"/>
  <c r="Y13" i="1"/>
  <c r="Y12" i="1" s="1"/>
  <c r="Y296" i="1" s="1"/>
  <c r="X13" i="1"/>
  <c r="W13" i="1"/>
  <c r="W12" i="1" s="1"/>
  <c r="W296" i="1" s="1"/>
  <c r="V13" i="1"/>
  <c r="V12" i="1" s="1"/>
  <c r="V296" i="1" s="1"/>
  <c r="U13" i="1"/>
  <c r="U12" i="1" s="1"/>
  <c r="U296" i="1" s="1"/>
  <c r="T13" i="1"/>
  <c r="R13" i="1"/>
  <c r="R12" i="1" s="1"/>
  <c r="R296" i="1" s="1"/>
  <c r="Q13" i="1"/>
  <c r="AB12" i="1"/>
  <c r="AB296" i="1" s="1"/>
  <c r="AA12" i="1"/>
  <c r="AA296" i="1" s="1"/>
  <c r="X12" i="1"/>
  <c r="X296" i="1" s="1"/>
  <c r="T12" i="1"/>
  <c r="T296" i="1" s="1"/>
  <c r="AC9" i="1"/>
  <c r="AB9" i="1"/>
  <c r="AB8" i="1" s="1"/>
  <c r="AA9" i="1"/>
  <c r="AA8" i="1" s="1"/>
  <c r="AA295" i="1" s="1"/>
  <c r="Z9" i="1"/>
  <c r="Y9" i="1"/>
  <c r="X9" i="1"/>
  <c r="X8" i="1" s="1"/>
  <c r="X295" i="1" s="1"/>
  <c r="W9" i="1"/>
  <c r="W8" i="1" s="1"/>
  <c r="W295" i="1" s="1"/>
  <c r="V9" i="1"/>
  <c r="U9" i="1"/>
  <c r="T9" i="1"/>
  <c r="T8" i="1" s="1"/>
  <c r="T295" i="1" s="1"/>
  <c r="S9" i="1"/>
  <c r="S8" i="1" s="1"/>
  <c r="S295" i="1" s="1"/>
  <c r="R9" i="1"/>
  <c r="Q9" i="1"/>
  <c r="AC8" i="1"/>
  <c r="AC295" i="1" s="1"/>
  <c r="Z8" i="1"/>
  <c r="Z295" i="1" s="1"/>
  <c r="Y8" i="1"/>
  <c r="V8" i="1"/>
  <c r="V295" i="1" s="1"/>
  <c r="U8" i="1"/>
  <c r="R8" i="1"/>
  <c r="R295" i="1" s="1"/>
  <c r="Q8" i="1"/>
  <c r="Z227" i="1" l="1"/>
  <c r="Z314" i="1" s="1"/>
  <c r="AB227" i="1"/>
  <c r="AB314" i="1" s="1"/>
  <c r="AA227" i="1"/>
  <c r="Z310" i="1"/>
  <c r="AB310" i="1"/>
  <c r="AA307" i="1"/>
  <c r="W307" i="1"/>
  <c r="W305" i="1" s="1"/>
  <c r="W111" i="1"/>
  <c r="AA111" i="1"/>
  <c r="W19" i="1"/>
  <c r="W297" i="1" s="1"/>
  <c r="W299" i="1" s="1"/>
  <c r="Z19" i="1"/>
  <c r="Z297" i="1" s="1"/>
  <c r="Z299" i="1" s="1"/>
  <c r="AA294" i="1"/>
  <c r="AA293" i="1" s="1"/>
  <c r="R297" i="1"/>
  <c r="R299" i="1" s="1"/>
  <c r="Y295" i="1"/>
  <c r="Y294" i="1" s="1"/>
  <c r="Q12" i="1"/>
  <c r="Q86" i="1"/>
  <c r="Q306" i="1"/>
  <c r="Q305" i="1" s="1"/>
  <c r="Q111" i="1"/>
  <c r="AA320" i="1"/>
  <c r="AA328" i="1" s="1"/>
  <c r="X301" i="1"/>
  <c r="AC302" i="1"/>
  <c r="X69" i="1"/>
  <c r="U312" i="1"/>
  <c r="U180" i="1"/>
  <c r="AC112" i="1"/>
  <c r="T323" i="1"/>
  <c r="T314" i="1"/>
  <c r="AB323" i="1"/>
  <c r="AB322" i="1" s="1"/>
  <c r="S314" i="1"/>
  <c r="S323" i="1"/>
  <c r="S322" i="1" s="1"/>
  <c r="AA314" i="1"/>
  <c r="AA323" i="1"/>
  <c r="AA322" i="1" s="1"/>
  <c r="Q295" i="1"/>
  <c r="Q7" i="1"/>
  <c r="W7" i="1"/>
  <c r="T301" i="1"/>
  <c r="AB301" i="1"/>
  <c r="U302" i="1"/>
  <c r="T69" i="1"/>
  <c r="AB69" i="1"/>
  <c r="AB306" i="1"/>
  <c r="AB305" i="1" s="1"/>
  <c r="AB111" i="1"/>
  <c r="X310" i="1"/>
  <c r="X111" i="1"/>
  <c r="U324" i="1"/>
  <c r="U7" i="1"/>
  <c r="AB295" i="1"/>
  <c r="S20" i="1"/>
  <c r="Y86" i="1"/>
  <c r="AA7" i="1"/>
  <c r="V294" i="1"/>
  <c r="T298" i="1"/>
  <c r="T19" i="1"/>
  <c r="X298" i="1"/>
  <c r="X19" i="1"/>
  <c r="AB298" i="1"/>
  <c r="AB19" i="1"/>
  <c r="AB297" i="1" s="1"/>
  <c r="AB299" i="1" s="1"/>
  <c r="Q29" i="1"/>
  <c r="U29" i="1"/>
  <c r="U301" i="1" s="1"/>
  <c r="Y29" i="1"/>
  <c r="Y301" i="1" s="1"/>
  <c r="AC29" i="1"/>
  <c r="AC301" i="1" s="1"/>
  <c r="Q69" i="1"/>
  <c r="Y69" i="1"/>
  <c r="Y302" i="1" s="1"/>
  <c r="U306" i="1"/>
  <c r="U305" i="1" s="1"/>
  <c r="U111" i="1"/>
  <c r="Y306" i="1"/>
  <c r="Y305" i="1" s="1"/>
  <c r="Y111" i="1"/>
  <c r="T111" i="1"/>
  <c r="T307" i="1"/>
  <c r="T305" i="1" s="1"/>
  <c r="AC312" i="1"/>
  <c r="AC180" i="1"/>
  <c r="W314" i="1"/>
  <c r="W323" i="1"/>
  <c r="AC324" i="1"/>
  <c r="U266" i="1"/>
  <c r="AC266" i="1"/>
  <c r="T316" i="1"/>
  <c r="T267" i="1"/>
  <c r="X316" i="1"/>
  <c r="X267" i="1"/>
  <c r="X266" i="1" s="1"/>
  <c r="AB316" i="1"/>
  <c r="AB267" i="1"/>
  <c r="AB266" i="1" s="1"/>
  <c r="AA309" i="1"/>
  <c r="AA180" i="1"/>
  <c r="V309" i="1"/>
  <c r="V305" i="1" s="1"/>
  <c r="V180" i="1"/>
  <c r="R323" i="1"/>
  <c r="R322" i="1" s="1"/>
  <c r="R314" i="1"/>
  <c r="Z323" i="1"/>
  <c r="Z322" i="1" s="1"/>
  <c r="U323" i="1"/>
  <c r="U322" i="1" s="1"/>
  <c r="U314" i="1"/>
  <c r="AC314" i="1"/>
  <c r="V324" i="1"/>
  <c r="Q298" i="1"/>
  <c r="Q299" i="1" s="1"/>
  <c r="S112" i="1"/>
  <c r="AA305" i="1"/>
  <c r="X307" i="1"/>
  <c r="X305" i="1" s="1"/>
  <c r="S167" i="1"/>
  <c r="S166" i="1" s="1"/>
  <c r="S313" i="1" s="1"/>
  <c r="W167" i="1"/>
  <c r="W166" i="1" s="1"/>
  <c r="W313" i="1" s="1"/>
  <c r="AA167" i="1"/>
  <c r="AA166" i="1" s="1"/>
  <c r="AA313" i="1" s="1"/>
  <c r="X180" i="1"/>
  <c r="W309" i="1"/>
  <c r="W180" i="1"/>
  <c r="W324" i="1"/>
  <c r="T324" i="1"/>
  <c r="X324" i="1"/>
  <c r="AB324" i="1"/>
  <c r="T285" i="1"/>
  <c r="X285" i="1"/>
  <c r="AB285" i="1"/>
  <c r="Z180" i="1"/>
  <c r="V323" i="1"/>
  <c r="V322" i="1" s="1"/>
  <c r="V314" i="1"/>
  <c r="Q323" i="1"/>
  <c r="Q324" i="1"/>
  <c r="Y298" i="1"/>
  <c r="Y299" i="1" s="1"/>
  <c r="Z309" i="1"/>
  <c r="Z305" i="1" s="1"/>
  <c r="Q314" i="1"/>
  <c r="R7" i="1"/>
  <c r="V7" i="1"/>
  <c r="U19" i="1"/>
  <c r="U297" i="1" s="1"/>
  <c r="U299" i="1" s="1"/>
  <c r="AC19" i="1"/>
  <c r="AC297" i="1" s="1"/>
  <c r="AC299" i="1" s="1"/>
  <c r="R111" i="1"/>
  <c r="V111" i="1"/>
  <c r="Z111" i="1"/>
  <c r="Q180" i="1"/>
  <c r="S309" i="1"/>
  <c r="S180" i="1"/>
  <c r="Y324" i="1"/>
  <c r="R309" i="1"/>
  <c r="R305" i="1" s="1"/>
  <c r="Y314" i="1"/>
  <c r="X323" i="1"/>
  <c r="X322" i="1" s="1"/>
  <c r="S310" i="1"/>
  <c r="W310" i="1"/>
  <c r="AA310" i="1"/>
  <c r="Z7" i="1" l="1"/>
  <c r="W294" i="1"/>
  <c r="W293" i="1" s="1"/>
  <c r="Z294" i="1"/>
  <c r="V321" i="1"/>
  <c r="V329" i="1" s="1"/>
  <c r="V304" i="1"/>
  <c r="T304" i="1"/>
  <c r="R321" i="1"/>
  <c r="R304" i="1"/>
  <c r="X321" i="1"/>
  <c r="X329" i="1" s="1"/>
  <c r="X304" i="1"/>
  <c r="Z321" i="1"/>
  <c r="Z329" i="1" s="1"/>
  <c r="Z304" i="1"/>
  <c r="W322" i="1"/>
  <c r="W321" i="1" s="1"/>
  <c r="W329" i="1" s="1"/>
  <c r="V293" i="1"/>
  <c r="V317" i="1" s="1"/>
  <c r="V320" i="1"/>
  <c r="V328" i="1" s="1"/>
  <c r="S298" i="1"/>
  <c r="S19" i="1"/>
  <c r="W320" i="1"/>
  <c r="W328" i="1" s="1"/>
  <c r="Y320" i="1"/>
  <c r="Y328" i="1" s="1"/>
  <c r="Y293" i="1"/>
  <c r="Z320" i="1"/>
  <c r="Z328" i="1" s="1"/>
  <c r="Z293" i="1"/>
  <c r="T297" i="1"/>
  <c r="T7" i="1"/>
  <c r="AB7" i="1"/>
  <c r="AB321" i="1"/>
  <c r="AB329" i="1" s="1"/>
  <c r="AB304" i="1"/>
  <c r="X302" i="1"/>
  <c r="Y7" i="1"/>
  <c r="Y323" i="1"/>
  <c r="Y322" i="1" s="1"/>
  <c r="Y321" i="1" s="1"/>
  <c r="Y329" i="1" s="1"/>
  <c r="S306" i="1"/>
  <c r="S305" i="1" s="1"/>
  <c r="S111" i="1"/>
  <c r="U304" i="1"/>
  <c r="U321" i="1"/>
  <c r="U329" i="1" s="1"/>
  <c r="Q302" i="1"/>
  <c r="AB294" i="1"/>
  <c r="U294" i="1"/>
  <c r="AB302" i="1"/>
  <c r="T322" i="1"/>
  <c r="T321" i="1" s="1"/>
  <c r="T329" i="1" s="1"/>
  <c r="Q304" i="1"/>
  <c r="Q296" i="1"/>
  <c r="Q294" i="1" s="1"/>
  <c r="R294" i="1"/>
  <c r="AC294" i="1"/>
  <c r="AA321" i="1"/>
  <c r="AA329" i="1" s="1"/>
  <c r="AA304" i="1"/>
  <c r="AA317" i="1" s="1"/>
  <c r="Y304" i="1"/>
  <c r="AC7" i="1"/>
  <c r="W304" i="1"/>
  <c r="Q322" i="1"/>
  <c r="Q321" i="1" s="1"/>
  <c r="Q329" i="1" s="1"/>
  <c r="R329" i="1" s="1"/>
  <c r="AC323" i="1"/>
  <c r="AC322" i="1" s="1"/>
  <c r="T266" i="1"/>
  <c r="Q301" i="1"/>
  <c r="X297" i="1"/>
  <c r="X7" i="1"/>
  <c r="T302" i="1"/>
  <c r="AC306" i="1"/>
  <c r="AC305" i="1" s="1"/>
  <c r="AC111" i="1"/>
  <c r="Z317" i="1" l="1"/>
  <c r="Z319" i="1" s="1"/>
  <c r="AA326" i="1"/>
  <c r="AA319" i="1"/>
  <c r="AA318" i="1"/>
  <c r="AA327" i="1" s="1"/>
  <c r="Q320" i="1"/>
  <c r="Q328" i="1" s="1"/>
  <c r="R328" i="1" s="1"/>
  <c r="Q293" i="1"/>
  <c r="Q317" i="1" s="1"/>
  <c r="S297" i="1"/>
  <c r="S7" i="1"/>
  <c r="X299" i="1"/>
  <c r="X294" i="1"/>
  <c r="AC304" i="1"/>
  <c r="AC321" i="1"/>
  <c r="AC320" i="1"/>
  <c r="AC328" i="1" s="1"/>
  <c r="AC293" i="1"/>
  <c r="S321" i="1"/>
  <c r="S329" i="1" s="1"/>
  <c r="S304" i="1"/>
  <c r="W317" i="1"/>
  <c r="AB320" i="1"/>
  <c r="AB328" i="1" s="1"/>
  <c r="AB293" i="1"/>
  <c r="AB317" i="1" s="1"/>
  <c r="T299" i="1"/>
  <c r="T294" i="1"/>
  <c r="R320" i="1"/>
  <c r="R293" i="1"/>
  <c r="R317" i="1" s="1"/>
  <c r="U320" i="1"/>
  <c r="U328" i="1" s="1"/>
  <c r="U293" i="1"/>
  <c r="U317" i="1" s="1"/>
  <c r="Y317" i="1"/>
  <c r="V319" i="1"/>
  <c r="V326" i="1"/>
  <c r="V318" i="1"/>
  <c r="V327" i="1" s="1"/>
  <c r="Z318" i="1" l="1"/>
  <c r="Z327" i="1" s="1"/>
  <c r="Z326" i="1"/>
  <c r="U319" i="1"/>
  <c r="U326" i="1"/>
  <c r="U318" i="1"/>
  <c r="U327" i="1" s="1"/>
  <c r="AB326" i="1"/>
  <c r="AB319" i="1"/>
  <c r="AB318" i="1"/>
  <c r="AB327" i="1" s="1"/>
  <c r="X320" i="1"/>
  <c r="X328" i="1" s="1"/>
  <c r="X293" i="1"/>
  <c r="X317" i="1" s="1"/>
  <c r="S299" i="1"/>
  <c r="S294" i="1"/>
  <c r="T320" i="1"/>
  <c r="T328" i="1" s="1"/>
  <c r="T293" i="1"/>
  <c r="T317" i="1" s="1"/>
  <c r="W326" i="1"/>
  <c r="W319" i="1"/>
  <c r="W318" i="1"/>
  <c r="W327" i="1" s="1"/>
  <c r="R319" i="1"/>
  <c r="R318" i="1"/>
  <c r="Y319" i="1"/>
  <c r="Y326" i="1"/>
  <c r="Y318" i="1"/>
  <c r="Y327" i="1" s="1"/>
  <c r="AC317" i="1"/>
  <c r="Q319" i="1"/>
  <c r="Q326" i="1"/>
  <c r="R326" i="1" s="1"/>
  <c r="Q318" i="1"/>
  <c r="Q327" i="1" s="1"/>
  <c r="R327" i="1" s="1"/>
  <c r="AC319" i="1" l="1"/>
  <c r="AC318" i="1"/>
  <c r="T326" i="1"/>
  <c r="T319" i="1"/>
  <c r="T318" i="1"/>
  <c r="T327" i="1" s="1"/>
  <c r="X326" i="1"/>
  <c r="X319" i="1"/>
  <c r="X318" i="1"/>
  <c r="X327" i="1" s="1"/>
  <c r="S320" i="1"/>
  <c r="S328" i="1" s="1"/>
  <c r="S293" i="1"/>
  <c r="S317" i="1" s="1"/>
  <c r="S326" i="1" l="1"/>
  <c r="S319" i="1"/>
  <c r="S318" i="1"/>
  <c r="S327" i="1" s="1"/>
</calcChain>
</file>

<file path=xl/sharedStrings.xml><?xml version="1.0" encoding="utf-8"?>
<sst xmlns="http://schemas.openxmlformats.org/spreadsheetml/2006/main" count="672" uniqueCount="603">
  <si>
    <t>SISTEMA INTEGRAL DE INFORMACIÓN DE LOS INGRESOS Y GASTO PÚBLICO</t>
  </si>
  <si>
    <t>SECTOR PARAESTATAL NO FINANCIERO</t>
  </si>
  <si>
    <r>
      <t xml:space="preserve">PLANTILLA DEL </t>
    </r>
    <r>
      <rPr>
        <b/>
        <sz val="12"/>
        <color rgb="FF0000FF"/>
        <rFont val="Calibri"/>
        <family val="2"/>
        <scheme val="minor"/>
      </rPr>
      <t>RESTO</t>
    </r>
    <r>
      <rPr>
        <b/>
        <sz val="12"/>
        <rFont val="Calibri"/>
        <family val="2"/>
        <scheme val="minor"/>
      </rPr>
      <t xml:space="preserve"> PARA EL FORMATO </t>
    </r>
    <r>
      <rPr>
        <b/>
        <sz val="12"/>
        <color rgb="FF0000FF"/>
        <rFont val="Calibri"/>
        <family val="2"/>
        <scheme val="minor"/>
      </rPr>
      <t>1112</t>
    </r>
    <r>
      <rPr>
        <b/>
        <sz val="12"/>
        <rFont val="Calibri"/>
        <family val="2"/>
        <scheme val="minor"/>
      </rPr>
      <t xml:space="preserve"> "FLUJO FINANCIERO, DEVENGADO" </t>
    </r>
    <r>
      <rPr>
        <b/>
        <sz val="12"/>
        <color rgb="FF0000FF"/>
        <rFont val="Calibri"/>
        <family val="2"/>
        <scheme val="minor"/>
      </rPr>
      <t>2017</t>
    </r>
  </si>
  <si>
    <t>(Cifras en pesos)</t>
  </si>
  <si>
    <t>CLAVE DEL CONCEPTO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</si>
  <si>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</si>
  <si>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</si>
  <si>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</si>
  <si>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</si>
  <si>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</si>
  <si>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</si>
  <si>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</si>
  <si>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</si>
  <si>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</si>
  <si>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</si>
  <si>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</si>
  <si>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</si>
  <si>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</si>
  <si>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</si>
  <si>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</si>
  <si>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</si>
  <si>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</si>
  <si>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</si>
  <si>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</si>
  <si>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</si>
  <si>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DEVENGADO ANUAL 2017</t>
  </si>
  <si>
    <t>1,1,0,0,0,0,0</t>
  </si>
  <si>
    <t>INGRESOS TOTALES</t>
  </si>
  <si>
    <t>1,1,1,0,0,0,0</t>
  </si>
  <si>
    <t>VENTA  DE BIENES</t>
  </si>
  <si>
    <t>1,1,1,3,0,0,0</t>
  </si>
  <si>
    <t>OTRAS VENTAS DE BIENES</t>
  </si>
  <si>
    <t>1,1,1,3,1,0,0</t>
  </si>
  <si>
    <t>INTERNAS</t>
  </si>
  <si>
    <t>1,1,1,3,2,0,0</t>
  </si>
  <si>
    <t>EXTERNAS</t>
  </si>
  <si>
    <t>1,1,2,1,0,0,0</t>
  </si>
  <si>
    <t>VENTA  DE SERVICIOS NO FINANCIEROS</t>
  </si>
  <si>
    <t>1,1,2,1,5,0,0</t>
  </si>
  <si>
    <t>OTRAS VENTAS DE SERVICIOS</t>
  </si>
  <si>
    <t>1,1,2,1,5,1,0</t>
  </si>
  <si>
    <t>1,1,2,1,5,2,0</t>
  </si>
  <si>
    <t>1,2,0,0,0,0,0</t>
  </si>
  <si>
    <t>RECUPERACIÓN DE ACTIVOS</t>
  </si>
  <si>
    <t>1,2,1,0,0,0,0</t>
  </si>
  <si>
    <t>VENTA DE ACTIVOS NO FINANCIEROS</t>
  </si>
  <si>
    <t>1,2,2,0,0,0,0</t>
  </si>
  <si>
    <t>VENTA DE ACTIVOS FINANCIEROS</t>
  </si>
  <si>
    <t>1,1,7,0,0,0,0</t>
  </si>
  <si>
    <t>INGRESOS DIVERSOS</t>
  </si>
  <si>
    <t>1,1,7,1,0,0,0</t>
  </si>
  <si>
    <t>PRODUCTOS FINANCIEROS</t>
  </si>
  <si>
    <t>1,1,7,1,2,0,0</t>
  </si>
  <si>
    <t>DE ACTIVOS FINANCIEROS DISPONIBLES</t>
  </si>
  <si>
    <t>1,1,7,1,50,0,0</t>
  </si>
  <si>
    <t>OTROS PRODUCTOS</t>
  </si>
  <si>
    <t>1,1,7,2,0,0,0</t>
  </si>
  <si>
    <t>DONACIONES</t>
  </si>
  <si>
    <t>1,1,7,2,1,0,0</t>
  </si>
  <si>
    <t>PROYECTOS ESPECIALES</t>
  </si>
  <si>
    <t>1,1,7,2,2,0,0</t>
  </si>
  <si>
    <t>OTRAS DONACIONES</t>
  </si>
  <si>
    <t>1,1,7,3,0,0,0</t>
  </si>
  <si>
    <t>RECUPERACIÓN DE SEGUROS</t>
  </si>
  <si>
    <t>1,1,7,5,0,0,0</t>
  </si>
  <si>
    <t>INGRESOS DE FIDEICOMISOS PÚBLICOS</t>
  </si>
  <si>
    <t>1,1,7,50,0,0,0</t>
  </si>
  <si>
    <t>OTROS INGRESOS DIVERSOS</t>
  </si>
  <si>
    <t>1,1,9,0,0,0,0</t>
  </si>
  <si>
    <t>INGRESOS AJENOS POR CUENTA DE TERCEROS</t>
  </si>
  <si>
    <t>1,1,9,1,0,0,0</t>
  </si>
  <si>
    <t>RETENCIÓN DE IMPUESTOS</t>
  </si>
  <si>
    <t>1,1,9,1,1,0,0</t>
  </si>
  <si>
    <t>IVA COBRADO</t>
  </si>
  <si>
    <t>1,1,9,1,2,0,0</t>
  </si>
  <si>
    <t>IEPS</t>
  </si>
  <si>
    <t>1,1,9,1,3,0,0</t>
  </si>
  <si>
    <t>IMPUESTO SOBRE PRODUCTOS DEL TRABAJO</t>
  </si>
  <si>
    <t>1,1,9,1,4,0,0</t>
  </si>
  <si>
    <t>ISR 10% SOBRE HONORARIOS</t>
  </si>
  <si>
    <t>1,1,9,1,5,0,0</t>
  </si>
  <si>
    <t>ISR 10% SOBRE ARRENDAMIENTO</t>
  </si>
  <si>
    <t>1,1,9,1,50,0,0</t>
  </si>
  <si>
    <t>OTROS IMPUESTOS O DERECHOS</t>
  </si>
  <si>
    <t>1,1,9,2,0,0,0</t>
  </si>
  <si>
    <t>RETENCIONES DE APORTA. A SEG. SOCIAL Y VIVIENDA</t>
  </si>
  <si>
    <t>1,1,9,2,1,0,0</t>
  </si>
  <si>
    <t>CUOTAS DE IMSS E ISSSTE</t>
  </si>
  <si>
    <t>1,1,9,2,2,0,0</t>
  </si>
  <si>
    <t>APORTACIONES A INFONAVIT Y FOVISSSTE</t>
  </si>
  <si>
    <t>1,1,9,2,50,0,0</t>
  </si>
  <si>
    <t>OTRAS</t>
  </si>
  <si>
    <t>1,1,9,3,0,0,0</t>
  </si>
  <si>
    <t>RETENCIONES RELATIVAS AL PERSONAL</t>
  </si>
  <si>
    <t>1,1,9,3,1,0,0</t>
  </si>
  <si>
    <t>CUOTAS SINDICALES</t>
  </si>
  <si>
    <t>1,1,9,3,2,0,0</t>
  </si>
  <si>
    <t>SEGURO COLECTIVO</t>
  </si>
  <si>
    <t>1,1,9,3,3,0,0</t>
  </si>
  <si>
    <t>FONDO DE AHORRO APORTACIÓN PERSONAL</t>
  </si>
  <si>
    <t>1,1,9,3,4,0,0</t>
  </si>
  <si>
    <t>PENSIÓN ALIMENTICIA</t>
  </si>
  <si>
    <t>1,1,9,3,50,0,0</t>
  </si>
  <si>
    <t>OTROS DESCUENTOS AL PERSONAL</t>
  </si>
  <si>
    <t>1,1,9,4,0,0,0</t>
  </si>
  <si>
    <t>RETENCIONES PARA FONDOS DE RETIRO DE LOS TRAB.</t>
  </si>
  <si>
    <t>1,1,9,4,1,0,0</t>
  </si>
  <si>
    <t>APORTACIONES VOLUNTARIAS AL SAR</t>
  </si>
  <si>
    <t>1,1,9,4,2,0,0</t>
  </si>
  <si>
    <t>APORTACIONES A FONDOS DE RETIRO</t>
  </si>
  <si>
    <t>1,1,9,4,50,0,0</t>
  </si>
  <si>
    <t>1,1,9,5,0,0,0</t>
  </si>
  <si>
    <t>MANEJO DE RECURSOS FISCALES</t>
  </si>
  <si>
    <t>1,1,9,5,1,0,0</t>
  </si>
  <si>
    <t>INTERESES GANADOS POR DEPÓSITOS</t>
  </si>
  <si>
    <t>1,1,9,5,50,0,0</t>
  </si>
  <si>
    <t>OTROS</t>
  </si>
  <si>
    <t>1,1,9,6,0,0,0</t>
  </si>
  <si>
    <t>DEPÓSITOS RECIBIDOS EN GARANTÍA</t>
  </si>
  <si>
    <t>1,1,9,7,0,0,0</t>
  </si>
  <si>
    <t>RETENCIONES A CONTRATISTAS</t>
  </si>
  <si>
    <t>1,1,9,50,0,0,0</t>
  </si>
  <si>
    <t>OTROS INGRESOS POR CUENTA DE TERCEROS</t>
  </si>
  <si>
    <t>1,2,3,0,0,0,0</t>
  </si>
  <si>
    <t>INGRESOS PROVENIENTES DE EROGACIONES RECUPERABLES</t>
  </si>
  <si>
    <t>1,2,3,1,0,0,0</t>
  </si>
  <si>
    <t>RECUPERACIÓN DE PRÉSTAMOS</t>
  </si>
  <si>
    <t>1,2,3,1,1,0,0</t>
  </si>
  <si>
    <t>AL SINDICATO</t>
  </si>
  <si>
    <t>1,2,3,1,2,0,0</t>
  </si>
  <si>
    <t>AL PERSONAL</t>
  </si>
  <si>
    <t>1,2,3,1,3,0,0</t>
  </si>
  <si>
    <t>AL FONDO HABITACIONAL</t>
  </si>
  <si>
    <t>1,2,3,1,4,0,0</t>
  </si>
  <si>
    <t>1,2,3,2,0,0,0</t>
  </si>
  <si>
    <t>RECUPERACIÓN POR INCAPACIDAD IMSS</t>
  </si>
  <si>
    <t>1,2,3,3,0,0,0</t>
  </si>
  <si>
    <t>RECUPERACIÓN POR JUBILACIONES IMSS</t>
  </si>
  <si>
    <t>1,2,3,4,0,0,0</t>
  </si>
  <si>
    <t>DEPÓSITOS EN GARANTÍA RECUPERADOS</t>
  </si>
  <si>
    <t>1,2,3,5,0,0,0</t>
  </si>
  <si>
    <t>IVA (TASA CERO)</t>
  </si>
  <si>
    <t>1,2,3,50,0,0,0</t>
  </si>
  <si>
    <t>OTROS PROVENIENTES DE EROGACIONES RECUPERABLES</t>
  </si>
  <si>
    <t>1,5,0,0,0,0,0</t>
  </si>
  <si>
    <t>INGRESOS COMPENSADOS EN GASTO</t>
  </si>
  <si>
    <t>1,3,0,0,0,0,0</t>
  </si>
  <si>
    <t>RECURSOS DEL GOBIERNO FEDERAL</t>
  </si>
  <si>
    <t>1,3,1,1,3,0,0</t>
  </si>
  <si>
    <t>TRANSFERENCIAS</t>
  </si>
  <si>
    <t>1,3,1,1,3,1,0</t>
  </si>
  <si>
    <t>TRANSFERENCIAS PARA SERVICIOS PERSONALES</t>
  </si>
  <si>
    <t>1,3,1,1,3,2,0</t>
  </si>
  <si>
    <t>TRANSFERENCIAS PARA MATERIALES Y SUMINISTROS</t>
  </si>
  <si>
    <t>1,3,1,1,3,3,0</t>
  </si>
  <si>
    <t>TRANSFERENCIAS PARA CONTRATACIÓN DE SERVICIOS</t>
  </si>
  <si>
    <t>1,3,1,1,3,4,0</t>
  </si>
  <si>
    <t>TRANSFERENCIAS PARA BIENES MUEBLES</t>
  </si>
  <si>
    <t>1,3,1,1,3,5,0</t>
  </si>
  <si>
    <t>TRANSFERENCIAS PARA BIENES INMUEBLES</t>
  </si>
  <si>
    <t>1,3,1,1,3,6,0</t>
  </si>
  <si>
    <t>TRANSFERENCIAS PARA OBRAS PÚBLICAS</t>
  </si>
  <si>
    <t>1,3,1,1,3,8,0</t>
  </si>
  <si>
    <t>TRANSFERENCIAS PARA CUBRIR DÉFICIT DE OPERACIÓN</t>
  </si>
  <si>
    <t>1,3,1,1,3,9,0</t>
  </si>
  <si>
    <t>TRANSFERENCIAS P/INVERSIÓN FINANC.</t>
  </si>
  <si>
    <t>1,3,1,1,3,10,0</t>
  </si>
  <si>
    <t>TRANSFERENCIAS  P/PAGO DE INT.COMISIONES Y GTO</t>
  </si>
  <si>
    <t>1,3,1,1,3,11,0</t>
  </si>
  <si>
    <t>TRANSFERENCIAS P/ AMORTIZACIÓN DE PASIVOS</t>
  </si>
  <si>
    <t>1,3,1,1,3,12,0</t>
  </si>
  <si>
    <t>TRANSFERENCIAS PARA EL PAGO DE PENSIONES Y JUBILACIONES</t>
  </si>
  <si>
    <t>1,3,1,1,3,14,0</t>
  </si>
  <si>
    <t>TRANSFERENCIAS PARA CUOTAS Y APORTACIONES A LOS SEGUROS DE RETIRO, CESANTÍA EN EDAD AVANZADA Y VEJEZ</t>
  </si>
  <si>
    <t>1,3,1,1,3,50,0</t>
  </si>
  <si>
    <t>OTRAS TRANSFERENCIAS</t>
  </si>
  <si>
    <t>1,3,1,1,3,50,1</t>
  </si>
  <si>
    <t>CORRIENTES</t>
  </si>
  <si>
    <t>1,3,1,1,3,50,2</t>
  </si>
  <si>
    <t>CAPITAL</t>
  </si>
  <si>
    <t>1,3,1,3,0,0,0</t>
  </si>
  <si>
    <t>SUBSIDIOS Y SUBVENCIONES</t>
  </si>
  <si>
    <t>1,3,1,3,1,0,0</t>
  </si>
  <si>
    <t>SUBSIDIOS Y SUBVENCIONES CORRIENTES</t>
  </si>
  <si>
    <t>1,3,1,3,1,1,0</t>
  </si>
  <si>
    <t>SUBSIDIOS A LA PRODUCCIÓN</t>
  </si>
  <si>
    <t>1,3,1,3,1,2,0</t>
  </si>
  <si>
    <t>SUBSIDIOS A LA DISTRIBUCIÓN</t>
  </si>
  <si>
    <t>1,3,1,3,1,3,0</t>
  </si>
  <si>
    <t>SUBSIDIOS A LA PRESTACIÓN DE SERVICIOS PÚBLICOS</t>
  </si>
  <si>
    <t>1,3,1,3,1,4,0</t>
  </si>
  <si>
    <t>SUBSIDIOS PARA CUBRIR DIFERENCIAS DE TASAS DE INTERÉS</t>
  </si>
  <si>
    <t>1,3,1,3,1,5,0</t>
  </si>
  <si>
    <t>SUBVENCIONES AL CONSUMO</t>
  </si>
  <si>
    <t>1,3,1,3,1,6,0</t>
  </si>
  <si>
    <t>OTROS SUBSIDIOS Y SUBVENCIONES CORRIENTES</t>
  </si>
  <si>
    <t>1,3,1,3,1,6,1</t>
  </si>
  <si>
    <t>SUBSIDIOS PARA CAPACITACIÓN Y BECAS</t>
  </si>
  <si>
    <t>1,3,1,3,1,6,2</t>
  </si>
  <si>
    <t>SUBSIDIOS A FIDEICOMISOS PRIVADOS Y ESTATALES</t>
  </si>
  <si>
    <t>1,3,1,3,1,6,50</t>
  </si>
  <si>
    <t>OTROS SUBSIDIOS CORRIENTES</t>
  </si>
  <si>
    <t>1,3,1,3,2,0,0</t>
  </si>
  <si>
    <t>SUBSIDIOS Y SUBVENCIONES DE CAPITAL</t>
  </si>
  <si>
    <t>1,3,1,3,2,1,0</t>
  </si>
  <si>
    <t>SUBSIDIOS A LA INVERSIÓN</t>
  </si>
  <si>
    <t>1,3,1,3,2,2,0</t>
  </si>
  <si>
    <t>1,3,1,3,2,3,0</t>
  </si>
  <si>
    <t>SUBSIDIOS A LA VIVIENDA</t>
  </si>
  <si>
    <t>1,3,1,3,2,4,0</t>
  </si>
  <si>
    <t>OTROS SUBSIDIOS Y SUBVENCIONES DE CAPITAL</t>
  </si>
  <si>
    <t>1,3,1,3,2,4,1</t>
  </si>
  <si>
    <t>1,3,1,3,2,4,2</t>
  </si>
  <si>
    <t>1,3,1,3,2,4,50</t>
  </si>
  <si>
    <t>1,3,50,3,0,0,0</t>
  </si>
  <si>
    <t>APOYOS DEL RAMO</t>
  </si>
  <si>
    <t>1,3,50,3,1,0,0</t>
  </si>
  <si>
    <t>1,3,50,3,2,0,0</t>
  </si>
  <si>
    <t>1,3,1,4,0,0,0</t>
  </si>
  <si>
    <t>AYUDAS SOCIALES</t>
  </si>
  <si>
    <t>1,3,1,4,1,1,0</t>
  </si>
  <si>
    <t>1,3,1,4,1,2,0</t>
  </si>
  <si>
    <t>2,1,0,0,0,0,0</t>
  </si>
  <si>
    <t>EGRESOS DE OPERACIÓN E INVERSIÓN FÍSICA</t>
  </si>
  <si>
    <t>2,1,1,0,0,0,0</t>
  </si>
  <si>
    <t>SERVICIOS PERSONALES</t>
  </si>
  <si>
    <t>2,1,1,1,1,0,0</t>
  </si>
  <si>
    <t>REMUNERACIONES AL PERSONAL DE CARÁCTER PERMANENTE</t>
  </si>
  <si>
    <t>2,1,1,1,2,0,0</t>
  </si>
  <si>
    <t>REMUNERACIONES AL PERSONAL DE CARÁCTER TRANSITORIO</t>
  </si>
  <si>
    <t>2,1,1,1,3,0,0</t>
  </si>
  <si>
    <t>REMUNERACIONES ADICIONALES Y ESPECIALES</t>
  </si>
  <si>
    <t>2,1,1,1,4,0,0</t>
  </si>
  <si>
    <t>SEGURIDAD SOCIAL</t>
  </si>
  <si>
    <t>2,1,1,1,5,0,0</t>
  </si>
  <si>
    <t>OTRAS PRESTACIONES SOCIALES Y ECONÓMICAS</t>
  </si>
  <si>
    <t>2,1,1,1,6,0,0</t>
  </si>
  <si>
    <t>PREVISIONES</t>
  </si>
  <si>
    <t>2,1,1,1,7,0,0</t>
  </si>
  <si>
    <t>PAGO DE ESTÍMULOS A SERVIDORES PÚBLICOS</t>
  </si>
  <si>
    <t>2,1,1,1,8,0,0</t>
  </si>
  <si>
    <t>OTROS PAGOS DE SERVICIOS PERSONALES</t>
  </si>
  <si>
    <t>2,1,2,0,0,0,0</t>
  </si>
  <si>
    <t>MATERIALES Y SUMINISTROS</t>
  </si>
  <si>
    <t>2,1,2,1,0,0,0</t>
  </si>
  <si>
    <t>MATERIALES DE ADMINISTRACIÓN, EMISIÓN DE DOCUMENTOS Y ARTÍCULOS OFICIALES</t>
  </si>
  <si>
    <t>2,1,2,2,0,0,0</t>
  </si>
  <si>
    <t>ALIMENTOS Y UTENSILIOS</t>
  </si>
  <si>
    <t>2,1,2,3,0,0,0</t>
  </si>
  <si>
    <t>MATERIAS PRIMAS Y MATERIALES DE PRODUCCIÓN Y COMERCIALIZACIÓN</t>
  </si>
  <si>
    <t>2,1,2,4,0,0,0</t>
  </si>
  <si>
    <t>MATERIALES Y ARTÍCULOS DE CONSTRUCCIÓN Y DE REPARACIÓN</t>
  </si>
  <si>
    <t>2,1,2,5,0,0,0</t>
  </si>
  <si>
    <t>PRODUCTOS QUÍMICOS, FARMACÉUTICOS Y DE LABORATORIO</t>
  </si>
  <si>
    <t>2,1,2,6,0,0,0</t>
  </si>
  <si>
    <t>COMBUSTIBLES, LUBRICANTES Y ADITIVOS</t>
  </si>
  <si>
    <t>2,1,2,7,0,0,0</t>
  </si>
  <si>
    <t>VESTUARIOS, BLANCOS, PRENDAS DE PROTECCIÓN Y ARTÍCULOS DEPORTIVOS</t>
  </si>
  <si>
    <t>2,1,2,8,0,0,0</t>
  </si>
  <si>
    <t>MATERIALES Y SUMINISTROS PARA SEGURIDAD</t>
  </si>
  <si>
    <t>2,1,2,9,0,0,0</t>
  </si>
  <si>
    <t>HERRAMIENTAS, REFACCIONES Y ACCESORIOS MENORES</t>
  </si>
  <si>
    <t>5,1,2,1,2,3,0</t>
  </si>
  <si>
    <t>OTROS CONCEPTOS DE MATERIALES Y SUMINISTROS</t>
  </si>
  <si>
    <t>2,1,3,0,0,0,0</t>
  </si>
  <si>
    <t>SERVICIOS GENERALES</t>
  </si>
  <si>
    <t>2,1,3,1,0,0,0</t>
  </si>
  <si>
    <t>SERVICIOS BÁSICOS</t>
  </si>
  <si>
    <t>2,1,3,2,0,0,0</t>
  </si>
  <si>
    <t>SERVICIOS DE ARRENDAMIENTO</t>
  </si>
  <si>
    <t>2,1,3,3,0,0,0</t>
  </si>
  <si>
    <t>SERVICIOS PROFESIONALES, CIENTÍFICOS, TÉCNICOS Y OTROS SERVICIOS</t>
  </si>
  <si>
    <t>2,1,3,4,0,0,0</t>
  </si>
  <si>
    <t>SERVICIOS FINANCIEROS, BANCARIOS Y COMERCIALES</t>
  </si>
  <si>
    <t>2,1,3,5,0,0,0</t>
  </si>
  <si>
    <t>SERVICIOS DE INSTALACIÓN, REPARACIÓN, MANTENIMIENTO Y CONSERVACIÓN</t>
  </si>
  <si>
    <t>2,1,3,6,0,0,0</t>
  </si>
  <si>
    <t>SERVICIOS DE COMUNICACIÓN SOCIAL Y PUBLICIDAD</t>
  </si>
  <si>
    <t>2,1,3,7,0,0,0</t>
  </si>
  <si>
    <t>SERVICIOS DE TRASLADO Y VIÁTICOS</t>
  </si>
  <si>
    <t>2,1,3,8,0,0,0</t>
  </si>
  <si>
    <t>SERVICIOS OFICIALES</t>
  </si>
  <si>
    <t>2,1,3,9,0,0,0</t>
  </si>
  <si>
    <t>OTROS SERVICIOS GENERALES</t>
  </si>
  <si>
    <t>2,1,4,0,0,0,0</t>
  </si>
  <si>
    <t>BIENES MUEBLES, INMUEBLES E INTANGIBLES</t>
  </si>
  <si>
    <t>2,1,4,1,0,0,0</t>
  </si>
  <si>
    <t>MOBILIARIO Y EQUIPO DE ADMINISTRACIÓN</t>
  </si>
  <si>
    <t>2,1,4,2,0,0,0</t>
  </si>
  <si>
    <t>MOBILIARIO Y EQUIPO EDUCACIONAL Y RECREATIVO</t>
  </si>
  <si>
    <t>2,1,4,3,0,0,0</t>
  </si>
  <si>
    <t>EQUIPOS E INSTRUMENTAL MÉDICO Y DE LABORATORIO</t>
  </si>
  <si>
    <t>2,1,4,4,0,0,0</t>
  </si>
  <si>
    <t>VEHÍCULOS Y EQUIPO DE TRANSPORTE</t>
  </si>
  <si>
    <t>2,1,4,5,0,0,0</t>
  </si>
  <si>
    <t>EQUIPO DE DEFENSA Y SEGURIDAD</t>
  </si>
  <si>
    <t>2,1,4,6,0,0,0</t>
  </si>
  <si>
    <t>MAQUINARIA, OTROS EQUIPOS Y HERRAMIENTAS</t>
  </si>
  <si>
    <t>2,1,4,7,0,0,0</t>
  </si>
  <si>
    <t>ACTIVOS BIOLÓGICOS</t>
  </si>
  <si>
    <t>2,1,4,8,0,0,0</t>
  </si>
  <si>
    <t>BIENES INMUEBLES</t>
  </si>
  <si>
    <t>2,1,4,9,0,0,0</t>
  </si>
  <si>
    <t>ACTIVOS INTANGIBLES</t>
  </si>
  <si>
    <t>2,1,4,10,0,0,0</t>
  </si>
  <si>
    <t>OTROS BIENES MUEBLES E  INMUEBLES</t>
  </si>
  <si>
    <t>2,1,5,0,0,0,0</t>
  </si>
  <si>
    <t>OBRA PÚBLICA</t>
  </si>
  <si>
    <t>2,1,5,1,0,0,0</t>
  </si>
  <si>
    <t>OBRA PÚBLICA EN BIENES DE DOMINIO PÚBLICO</t>
  </si>
  <si>
    <t>2,1,5,2,0,0,0</t>
  </si>
  <si>
    <t>OBRA PÚBLICA EN BIENES PROPIOS</t>
  </si>
  <si>
    <t>2,1,5,3,0,0,0</t>
  </si>
  <si>
    <t>PROYECTOS PRODUCTIVOS Y ACCIONES DE FOMENTO</t>
  </si>
  <si>
    <t>2,1,5,4,0,0,0</t>
  </si>
  <si>
    <t>OTROS DE OBRA PÚBLICA</t>
  </si>
  <si>
    <t>5,1,2,4,1,0,0</t>
  </si>
  <si>
    <t>OTROS DE INVERSIÓN FÍSICA</t>
  </si>
  <si>
    <t>2,2,0,0,0,0,0</t>
  </si>
  <si>
    <t>INVERSIONES FINANCIERAS Y OTRAS PROVISIONES</t>
  </si>
  <si>
    <t>2,2,3,0,0,0,0</t>
  </si>
  <si>
    <t>COMPRA DE TÍTULOS Y VALORES</t>
  </si>
  <si>
    <t>2,2,4,0,0,0,0</t>
  </si>
  <si>
    <t>CONCESIONES DE PRÉSTAMOS</t>
  </si>
  <si>
    <t>2,2,5,0,0,0,0</t>
  </si>
  <si>
    <t>INVERSIONES EN FIDEICOMISO, MANDATO Y OTROS ANÁLOGOS</t>
  </si>
  <si>
    <t>2,2,8,0,0,0,0</t>
  </si>
  <si>
    <t>OTROS DE INVERSIÓN FINANCIERA</t>
  </si>
  <si>
    <t>2,2,7,0,0,0,0</t>
  </si>
  <si>
    <t>PROVISIONES PARA CONTINGENCIAS Y OTRAS EROGACIONES ESPECIALES</t>
  </si>
  <si>
    <t>2,2,14,0,0,0,0</t>
  </si>
  <si>
    <t>OTRAS  EROGACIONES</t>
  </si>
  <si>
    <t>2,4,1,0,0,0,0</t>
  </si>
  <si>
    <t>INTERESES COMISIONES Y GASTOS</t>
  </si>
  <si>
    <t>2,4,1,1,0,0,0</t>
  </si>
  <si>
    <t>INTERESES DE LA DEUDA PÚBLICA</t>
  </si>
  <si>
    <t>2,4,1,1,1,0,0</t>
  </si>
  <si>
    <t>INTERESES DE LA DEUDA PÚBLICA TRADICIONAL</t>
  </si>
  <si>
    <t>2,4,1,1,1,1,0</t>
  </si>
  <si>
    <t>INTERESES DE LA DEUDA INTERNA CON INSTITUCIONES DE CRÉDITO</t>
  </si>
  <si>
    <t>2,4,1,1,1,4,0</t>
  </si>
  <si>
    <t>INTERESES DE LA DEUDA EXTERNA CON INSTITUCIONES DE CRÉDITO</t>
  </si>
  <si>
    <t>2,4,1,1,1,7,0</t>
  </si>
  <si>
    <t>INTERESES DERIVADOS DE LA COLOCACIÓN DE TÍTULOS Y VALORES EN EL EXTERIOR</t>
  </si>
  <si>
    <t>2,4,1,1,2,0,0</t>
  </si>
  <si>
    <t>COMISIONES DE LA DEUDA</t>
  </si>
  <si>
    <t>2,4,1,1,2,1,0</t>
  </si>
  <si>
    <t>COMISIONES DE LA DEUDA INTERNA</t>
  </si>
  <si>
    <t>2,4,1,1,2,2,0</t>
  </si>
  <si>
    <t>COMISIONES DE LA DEUDA EXTERNA</t>
  </si>
  <si>
    <t>2,4,1,1,3,0,0</t>
  </si>
  <si>
    <t>GASTOS DE LA DEUDA</t>
  </si>
  <si>
    <t>2,4,1,1,3,1,0</t>
  </si>
  <si>
    <t>GASTOS DE LA DEUDA INTERNA</t>
  </si>
  <si>
    <t>2,4,1,1,3,2,0</t>
  </si>
  <si>
    <t>GASTOS DE LA DEUDA EXTERNA</t>
  </si>
  <si>
    <t>2,4,1,1,4,0,0</t>
  </si>
  <si>
    <t>COSTO POR COBERTURAS</t>
  </si>
  <si>
    <t>2,4,1,1,50,0,0</t>
  </si>
  <si>
    <t>OTROS INTERESES DE LA DEUDA PÚBLICA</t>
  </si>
  <si>
    <t>2,3,3,0,0,0,0</t>
  </si>
  <si>
    <t>2,3,3,1,0,0,0</t>
  </si>
  <si>
    <t>SUBSIDIOS Y SUBVENCIONES  CORRIENTES</t>
  </si>
  <si>
    <t>2,3,3,1,1,0,0</t>
  </si>
  <si>
    <t>2,3,3,1,2,0,0</t>
  </si>
  <si>
    <t>2,3,3,1,3,0,0</t>
  </si>
  <si>
    <t>2,3,3,1,4,0,0</t>
  </si>
  <si>
    <t>2,3,3,1,5,0,0</t>
  </si>
  <si>
    <t>2,3,3,1,6,0,0</t>
  </si>
  <si>
    <t>2,3,3,1,8,0,0</t>
  </si>
  <si>
    <t>2,3,3,1,8,1,0</t>
  </si>
  <si>
    <t>2,3,3,1,8,2,0</t>
  </si>
  <si>
    <t>2,3,3,1,8,50,0</t>
  </si>
  <si>
    <t>2,3,3,2,0,0,0</t>
  </si>
  <si>
    <t>2,3,3,2,1,0,0</t>
  </si>
  <si>
    <t>2,3,3,2,2,0,0</t>
  </si>
  <si>
    <t>2,3,3,2,3,0,0</t>
  </si>
  <si>
    <t>2,3,3,2,4,0,0</t>
  </si>
  <si>
    <t>2,3,3,2,5,0,0</t>
  </si>
  <si>
    <t>2,3,3,2,7,0,0</t>
  </si>
  <si>
    <t>2,3,3,2,7,1,0</t>
  </si>
  <si>
    <t>2,3,3,2,7,2,0</t>
  </si>
  <si>
    <t>2,3,3,2,7,50,0</t>
  </si>
  <si>
    <t>2,3,4,0,0,0,0</t>
  </si>
  <si>
    <t>2,3,4,1,0,0,0</t>
  </si>
  <si>
    <t>2,3,4,2,0,0,0</t>
  </si>
  <si>
    <t>2,3,5,0,0,0,0</t>
  </si>
  <si>
    <t>PENSIONES Y JUBILACIONES</t>
  </si>
  <si>
    <t>2,3,5,1,0,0,0</t>
  </si>
  <si>
    <t>PENSIONES</t>
  </si>
  <si>
    <t>2,3,5,2,0,0,0</t>
  </si>
  <si>
    <t xml:space="preserve">JUBILACIONES </t>
  </si>
  <si>
    <t>2,3,5,2,2,0,0</t>
  </si>
  <si>
    <t>PAGO DE PENSIONES Y JUBILACIONES CONTRACTUALES</t>
  </si>
  <si>
    <t>2,3,5,2,3,0,0</t>
  </si>
  <si>
    <t>2,3,5,2,4,0,0</t>
  </si>
  <si>
    <t>PRESTACIONES ECONÓMICAS DISTINTAS DE JUBILACIONES</t>
  </si>
  <si>
    <t>2,3,5,2,4,1,0</t>
  </si>
  <si>
    <t>SUBSIDIOS, AYUDAS E INDEMNIZACIONES</t>
  </si>
  <si>
    <t>2,3,5,2,4,2,0</t>
  </si>
  <si>
    <t>PENSIONES PROVISIONALES Y TEMPORALES</t>
  </si>
  <si>
    <t>2,3,5,3,2,0,0</t>
  </si>
  <si>
    <t>PRESTACIONES ECONÓMICAS DISTINTAS DE PENSIONES Y JUBILACIONES</t>
  </si>
  <si>
    <t>2,3,5,3,3,0,0</t>
  </si>
  <si>
    <t>OTRAS PENSIONES Y JUBILACIONES</t>
  </si>
  <si>
    <t>2,3,6,1,1,0,0</t>
  </si>
  <si>
    <t>APORTACIONES A FIDEICOMISOS</t>
  </si>
  <si>
    <t>2,3,6,1,1,1,0</t>
  </si>
  <si>
    <t>APORTACIONES A FIDEICOMISOS CORRIENTES</t>
  </si>
  <si>
    <t>2,3,6,1,1,2,0</t>
  </si>
  <si>
    <t>APORTACIONES A FIDEICOMISOS CAPITAL</t>
  </si>
  <si>
    <t>2,3,6,1,2,0,0</t>
  </si>
  <si>
    <t>APORTACIONES A MANDATOS</t>
  </si>
  <si>
    <t>2,3,6,1,2,1,0</t>
  </si>
  <si>
    <t>APORTACIONES A MANDATOS CORRIENTES</t>
  </si>
  <si>
    <t>2,3,6,1,2,2,0</t>
  </si>
  <si>
    <t>APORTACIONES A MANDATOS DE CAPITAL</t>
  </si>
  <si>
    <t>2,3,8,0,0,0,0</t>
  </si>
  <si>
    <t>DONATIVOS</t>
  </si>
  <si>
    <t>2,3,8,1,0,0,0</t>
  </si>
  <si>
    <t>2,3,8,2,0,0,0</t>
  </si>
  <si>
    <t>DE CAPITAL</t>
  </si>
  <si>
    <t>2,3,9,0,0,0,0</t>
  </si>
  <si>
    <t>TRANSFERENCIAS AL EXTERIOR</t>
  </si>
  <si>
    <t>2,3,9,1,0,0,0</t>
  </si>
  <si>
    <t>2,3,9,2,0,0,0</t>
  </si>
  <si>
    <t>2,1,8,0,0,0,0</t>
  </si>
  <si>
    <t>GASTO POR CUENTA DE TERCEROS</t>
  </si>
  <si>
    <t>2,1,8,1,0,0,0</t>
  </si>
  <si>
    <t>ENTERO DE IMPUESTOS</t>
  </si>
  <si>
    <t>2,1,8,1,1,0,0</t>
  </si>
  <si>
    <t>IVA</t>
  </si>
  <si>
    <t>2,1,8,1,2,0,0</t>
  </si>
  <si>
    <t>2,1,8,1,3,0,0</t>
  </si>
  <si>
    <t>IMPUESTO SOBRE PRODUCTOS DEL TRABAJO (ISPT)</t>
  </si>
  <si>
    <t>2,1,8,1,4,0,0</t>
  </si>
  <si>
    <t>2,1,8,1,5,0,0</t>
  </si>
  <si>
    <t>2,1,8,1,6,0,0</t>
  </si>
  <si>
    <t>2,1,8,2,0,0,0</t>
  </si>
  <si>
    <t>ENTERO DE APORTACIONES A SEG. SOCIAL Y VIVIENDA</t>
  </si>
  <si>
    <t>2,1,8,2,1,0,0</t>
  </si>
  <si>
    <t>2,1,8,2,2,0,0</t>
  </si>
  <si>
    <t>2,1,8,2,3,0,0</t>
  </si>
  <si>
    <t>OTRAS APORTACIONES</t>
  </si>
  <si>
    <t>2,1,8,3,0,0,0</t>
  </si>
  <si>
    <t>ENTERO DE LAS RETENCIONES RELATIVAS AL PERSONAL</t>
  </si>
  <si>
    <t>2,1,8,3,1,0,0</t>
  </si>
  <si>
    <t>2,1,8,3,2,0,0</t>
  </si>
  <si>
    <t>2,1,8,3,3,0,0</t>
  </si>
  <si>
    <t>2,1,8,3,4,0,0</t>
  </si>
  <si>
    <t>2,1,8,3,5,0,0</t>
  </si>
  <si>
    <t>2,1,8,4,0,0,0</t>
  </si>
  <si>
    <t>ENTEROS A FONDOS DE RETIRO DE LOS TRABAJADORES</t>
  </si>
  <si>
    <t>2,1,8,4,1,0,0</t>
  </si>
  <si>
    <t>2,1,8,4,2,0,0</t>
  </si>
  <si>
    <t>2,1,8,4,3,0,0</t>
  </si>
  <si>
    <t>OTROS DESCUENTOS</t>
  </si>
  <si>
    <t>2,1,8,5,0,0,0</t>
  </si>
  <si>
    <t>ENTERO DE RECURSOS FISCALES</t>
  </si>
  <si>
    <t>2,1,8,5,1,0,0</t>
  </si>
  <si>
    <t>DE INTERESES GANADOS POR DEPÓSITOS</t>
  </si>
  <si>
    <t>2,1,8,5,2,0,0</t>
  </si>
  <si>
    <t>OTROS RECURSOS FISCALES</t>
  </si>
  <si>
    <t>2,1,8,6,0,0,0</t>
  </si>
  <si>
    <t>DEVOLUCIÓN DE DEPÓSITOS RECIBIDOS EN GARANTÍA</t>
  </si>
  <si>
    <t>2,1,8,7,0,0,0</t>
  </si>
  <si>
    <t>ENTERO DE RETENCIONES A CONTRATISTAS</t>
  </si>
  <si>
    <t>2,1,8,8,0,0,0</t>
  </si>
  <si>
    <t>OTROS GASTOS POR CUENTA DE TERCEROS</t>
  </si>
  <si>
    <t>2,2,9,0,0,0,0</t>
  </si>
  <si>
    <t>EROGACIONES RECUPERABLES</t>
  </si>
  <si>
    <t>2,2,9,1,0,0,0</t>
  </si>
  <si>
    <t>PRÉSTAMOS</t>
  </si>
  <si>
    <t>2,2,9,1,1,0,0</t>
  </si>
  <si>
    <t>2,2,9,1,2,0,0</t>
  </si>
  <si>
    <t>2,2,9,1,3,0,0</t>
  </si>
  <si>
    <t>2,2,9,1,4,0,0</t>
  </si>
  <si>
    <t>OTROS PRÉSTAMOS</t>
  </si>
  <si>
    <t>2,2,9,2,0,0,0</t>
  </si>
  <si>
    <t>PAGO DE INCAPACIDADES A CARGO DEL IMSS</t>
  </si>
  <si>
    <t>2,2,9,3,0,0,0</t>
  </si>
  <si>
    <t>PAGO DE JUBILACIONES A CARGO DEL IMSS</t>
  </si>
  <si>
    <t>2,2,9,4,0,0,0</t>
  </si>
  <si>
    <t>DEPÓSITOS EN GARANTÍA</t>
  </si>
  <si>
    <t>2,2,9,5,0,0,0</t>
  </si>
  <si>
    <t>2,2,9,6,0,0,0</t>
  </si>
  <si>
    <t>OTRAS EROGACIONES RECUPERABLES</t>
  </si>
  <si>
    <t>2,6,0,0,0,0,0</t>
  </si>
  <si>
    <t>GASTOS COMPENSADOS EN INGRESOS</t>
  </si>
  <si>
    <t>2,6,1,0,0,0,0</t>
  </si>
  <si>
    <t>EN INGRESOS PROPIOS</t>
  </si>
  <si>
    <t>2,6,1,3,0,0,0</t>
  </si>
  <si>
    <t>PREMIOS</t>
  </si>
  <si>
    <t>2,6,1,4,0,0,0</t>
  </si>
  <si>
    <t>COMISIONES</t>
  </si>
  <si>
    <t>2,6,1,6,0,0,0</t>
  </si>
  <si>
    <t>CONTRIBUCIONES</t>
  </si>
  <si>
    <t>2,6,1,6,1,0,0</t>
  </si>
  <si>
    <t>DIRECTAS</t>
  </si>
  <si>
    <t>2,6,1,6,2,0,0</t>
  </si>
  <si>
    <t>INDIRECTAS</t>
  </si>
  <si>
    <t>2,6,1,6,50,0,0</t>
  </si>
  <si>
    <t>OTRAS CONTRIBUCIONES</t>
  </si>
  <si>
    <t>2,6,1,7,0,0,0</t>
  </si>
  <si>
    <t>ENTEROS A LA FEDERACIÓN</t>
  </si>
  <si>
    <t>2,6,1,7,1,0,0</t>
  </si>
  <si>
    <t>ORDINARIOS A LA TESOFE</t>
  </si>
  <si>
    <t>2,6,1,7,2,0,0</t>
  </si>
  <si>
    <t>EXTRAORDINARIOS A LA TESOFE</t>
  </si>
  <si>
    <t>2,6,1,7,3,0,0</t>
  </si>
  <si>
    <t>COORDINACIÓN FISCAL</t>
  </si>
  <si>
    <t>2,6,1,8,0,0,0</t>
  </si>
  <si>
    <t>OTROS COSTOS DE BIENES</t>
  </si>
  <si>
    <t>2,6,1,8,1,0,0</t>
  </si>
  <si>
    <t>INTERNO</t>
  </si>
  <si>
    <t>2,6,1,8,2,0,0</t>
  </si>
  <si>
    <t>EXTERNO</t>
  </si>
  <si>
    <t>2,6,1,9,0,0,0</t>
  </si>
  <si>
    <t>OTROS COSTOS DE SERVICIOS</t>
  </si>
  <si>
    <t>2,6,1,9,1,0,0</t>
  </si>
  <si>
    <t>2,6,1,9,2,0,0</t>
  </si>
  <si>
    <t>2,6,1,50,0,0,0</t>
  </si>
  <si>
    <t>OTROS COMPENSADOS EN INGRESOS PROPIOS</t>
  </si>
  <si>
    <t>2,6,2,0,0,0,0</t>
  </si>
  <si>
    <t>REINTEGROS AL PRESUPUESTO Y DE APOYOS</t>
  </si>
  <si>
    <t>2,6,2,2,0,0,0</t>
  </si>
  <si>
    <t>REINTEGROS AL PRESUPUESTO</t>
  </si>
  <si>
    <t>2,6,2,2,1,0,0</t>
  </si>
  <si>
    <t>2,6,2,2,2,0,0</t>
  </si>
  <si>
    <t>2,6,2,3,0,0,0</t>
  </si>
  <si>
    <t>REINTEGROS DE APOYOS DEL RAMO</t>
  </si>
  <si>
    <t>2,6,2,3,1,0,0</t>
  </si>
  <si>
    <t>2,6,2,3,2,0,0</t>
  </si>
  <si>
    <t>5,1,0,0,0,0,0</t>
  </si>
  <si>
    <t>RESULTADOS DEL SECTOR PARAESTATAL NO FINANCIERO</t>
  </si>
  <si>
    <t>5,1,1,0,0,0,0</t>
  </si>
  <si>
    <t>5,1,1,1,0,0,0</t>
  </si>
  <si>
    <t>INGRESOS CORRIENTES Y DE CAPITAL</t>
  </si>
  <si>
    <t>5,1,1,1,1,0,0</t>
  </si>
  <si>
    <t>VENTA NETA DE BIENES</t>
  </si>
  <si>
    <t>5,1,1,1,2,0,0</t>
  </si>
  <si>
    <t>VENTA NETA DE SERVICIOS</t>
  </si>
  <si>
    <t>5,1,1,1,3,0,0</t>
  </si>
  <si>
    <t>5,1,1,1,3,1,0</t>
  </si>
  <si>
    <t>5,1,1,1,3,2,0</t>
  </si>
  <si>
    <t>OTROS DIVERSOS</t>
  </si>
  <si>
    <t>5,1,1,1,4,0,0</t>
  </si>
  <si>
    <t>VENTA DE INVERSIONES</t>
  </si>
  <si>
    <t>5,1,1,2,0,0,0</t>
  </si>
  <si>
    <t>INGRESOS POR OPERACIONES AJENAS</t>
  </si>
  <si>
    <t>5,1,1,3,0,0,0</t>
  </si>
  <si>
    <t>SUBSIDIOS Y TRANSFERENCIAS NETOS DEL GOBIERNO FEDERAL</t>
  </si>
  <si>
    <t>5,1,1,4,0,0,0</t>
  </si>
  <si>
    <t>OTROS INGRESOS</t>
  </si>
  <si>
    <t>5,1,2,0,0,0,0</t>
  </si>
  <si>
    <t>GASTO TOTAL</t>
  </si>
  <si>
    <t>5,1,2,1,0,0,0</t>
  </si>
  <si>
    <t>GASTO CORRIENTE</t>
  </si>
  <si>
    <t>5,1,2,1,1,0,0</t>
  </si>
  <si>
    <t>5,1,2,1,2,0,0</t>
  </si>
  <si>
    <t>GASTO DE OPERACIÓN</t>
  </si>
  <si>
    <t>5,1,2,1,3,0,0</t>
  </si>
  <si>
    <t>5,1,2,1,5,0,0</t>
  </si>
  <si>
    <t>OTROS GASTOS CORRIENTES</t>
  </si>
  <si>
    <t>5,1,2,2,0,0,0</t>
  </si>
  <si>
    <t>INVERSIÓN FÍSICA</t>
  </si>
  <si>
    <t>5,1,2,3,0,0,0</t>
  </si>
  <si>
    <t>INVERSIÓN FINANCIERA</t>
  </si>
  <si>
    <t>5,1,2,4,0,0,0</t>
  </si>
  <si>
    <t>5,1,2,6,1,0,0</t>
  </si>
  <si>
    <t>COSTO FINANCIERO</t>
  </si>
  <si>
    <t>5,1,2,7,0,0,0</t>
  </si>
  <si>
    <t>EGRESOS POR OPERACIONES AJENAS</t>
  </si>
  <si>
    <t>5,1,2,8,0,0,0</t>
  </si>
  <si>
    <t>OTROS GASTOS</t>
  </si>
  <si>
    <t>5,1,3,0,0,0,0</t>
  </si>
  <si>
    <t>ENTEROS A LA TESOFE</t>
  </si>
  <si>
    <t>5,1,4,0,0,0,0</t>
  </si>
  <si>
    <t>BALANCE FINANCIERO</t>
  </si>
  <si>
    <t>5,1,6,0,0,0,0</t>
  </si>
  <si>
    <t>BALANCE PRIMARIO</t>
  </si>
  <si>
    <t>5,1,7,0,0,0,0</t>
  </si>
  <si>
    <t>BALANCE ANTES DE SUBSIDIOS Y TRANSFERENCIAS</t>
  </si>
  <si>
    <t>5,1,8,0,0,0,0</t>
  </si>
  <si>
    <t>INGRESOS PROPIOS</t>
  </si>
  <si>
    <t>5,1,9,0,0,0,0</t>
  </si>
  <si>
    <t>GASTO PROGRAMABLE</t>
  </si>
  <si>
    <t>5,1,10,0,0,0,0</t>
  </si>
  <si>
    <t>OPERACIONES AJENAS NETAS</t>
  </si>
  <si>
    <t>5,1,10,1,0,0,0</t>
  </si>
  <si>
    <t>OPERACIONES AJENAS NETAS DE TERCEROS</t>
  </si>
  <si>
    <t>5,1,10,2,0,0,0</t>
  </si>
  <si>
    <t>OPERACIONES AJENAS NETAS RECUPERABLES</t>
  </si>
  <si>
    <t>6,2,0,0,0,0,0</t>
  </si>
  <si>
    <t>RESULTADOS ACUMULADOS</t>
  </si>
  <si>
    <t>6,2,1,0,0,0,0</t>
  </si>
  <si>
    <t>BALANCE FINANCIERO TOTAL ACUMULADO</t>
  </si>
  <si>
    <t>6,2,2,0,0,0,0</t>
  </si>
  <si>
    <t>BALANCE PRIMARIO ACUMULADO</t>
  </si>
  <si>
    <t>6,2,3,0,0,0,0</t>
  </si>
  <si>
    <t>INGRESOS PROPIOS ACUMULADO</t>
  </si>
  <si>
    <t>6,2,4,0,0,0,0</t>
  </si>
  <si>
    <t>GASTO PROGRAMABLE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</si>
</sst>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6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9"/>
      <color indexed="59"/>
      <name val="Calibri"/>
      <family val="2"/>
      <scheme val="minor"/>
    </font>
    <font>
      <sz val="9"/>
      <color indexed="43"/>
      <name val="Calibri"/>
      <family val="2"/>
      <scheme val="minor"/>
    </font>
    <font>
      <sz val="9"/>
      <color indexed="59"/>
      <name val="Calibri"/>
      <family val="2"/>
      <scheme val="minor"/>
    </font>
    <font>
      <sz val="10"/>
      <name val="Arial"/>
      <family val="2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1308E8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1308E8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indexed="22"/>
      <name val="Calibri"/>
      <family val="2"/>
      <scheme val="minor"/>
    </font>
    <font>
      <sz val="9"/>
      <color indexed="2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/>
  </cellStyleXfs>
  <cellXfs count="112">
    <xf numFmtId="0" fontId="0" fillId="0" borderId="0" xfId="0"/>
    <xf numFmtId="0" fontId="2" fillId="0" borderId="0" xfId="0" applyFont="1" applyProtection="1">
      <protection locked="0"/>
    </xf>
    <xf numFmtId="0" fontId="7" fillId="0" borderId="0" xfId="0" applyFont="1" applyProtection="1"/>
    <xf numFmtId="0" fontId="2" fillId="0" borderId="0" xfId="0" applyFont="1" applyProtection="1"/>
    <xf numFmtId="0" fontId="8" fillId="0" borderId="0" xfId="0" applyFont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indent="1"/>
      <protection locked="0"/>
    </xf>
    <xf numFmtId="0" fontId="9" fillId="4" borderId="5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left"/>
    </xf>
    <xf numFmtId="0" fontId="9" fillId="4" borderId="7" xfId="0" applyFont="1" applyFill="1" applyBorder="1" applyAlignment="1" applyProtection="1">
      <alignment horizontal="left"/>
    </xf>
    <xf numFmtId="0" fontId="9" fillId="4" borderId="8" xfId="0" applyFont="1" applyFill="1" applyBorder="1" applyAlignment="1" applyProtection="1">
      <alignment horizontal="left"/>
    </xf>
    <xf numFmtId="4" fontId="11" fillId="4" borderId="5" xfId="0" applyNumberFormat="1" applyFont="1" applyFill="1" applyBorder="1" applyAlignment="1" applyProtection="1"/>
    <xf numFmtId="4" fontId="2" fillId="0" borderId="0" xfId="0" applyNumberFormat="1" applyFont="1" applyProtection="1">
      <protection locked="0"/>
    </xf>
    <xf numFmtId="0" fontId="8" fillId="4" borderId="5" xfId="0" applyFont="1" applyFill="1" applyBorder="1" applyAlignment="1" applyProtection="1">
      <alignment horizontal="center"/>
    </xf>
    <xf numFmtId="0" fontId="8" fillId="4" borderId="7" xfId="0" applyFont="1" applyFill="1" applyBorder="1" applyAlignment="1" applyProtection="1">
      <alignment horizontal="left"/>
    </xf>
    <xf numFmtId="0" fontId="12" fillId="4" borderId="8" xfId="0" applyFont="1" applyFill="1" applyBorder="1" applyAlignment="1" applyProtection="1">
      <alignment horizontal="left"/>
    </xf>
    <xf numFmtId="4" fontId="13" fillId="4" borderId="5" xfId="0" applyNumberFormat="1" applyFont="1" applyFill="1" applyBorder="1" applyAlignment="1" applyProtection="1"/>
    <xf numFmtId="0" fontId="8" fillId="5" borderId="5" xfId="0" applyFont="1" applyFill="1" applyBorder="1" applyAlignment="1" applyProtection="1">
      <alignment horizontal="center"/>
    </xf>
    <xf numFmtId="0" fontId="9" fillId="5" borderId="6" xfId="0" applyFont="1" applyFill="1" applyBorder="1" applyAlignment="1" applyProtection="1">
      <alignment horizontal="left"/>
    </xf>
    <xf numFmtId="0" fontId="9" fillId="5" borderId="7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>
      <alignment horizontal="left"/>
    </xf>
    <xf numFmtId="0" fontId="12" fillId="5" borderId="8" xfId="0" applyFont="1" applyFill="1" applyBorder="1" applyAlignment="1" applyProtection="1">
      <alignment horizontal="left"/>
    </xf>
    <xf numFmtId="4" fontId="8" fillId="5" borderId="5" xfId="0" applyNumberFormat="1" applyFont="1" applyFill="1" applyBorder="1" applyAlignment="1" applyProtection="1">
      <protection locked="0"/>
    </xf>
    <xf numFmtId="0" fontId="8" fillId="4" borderId="7" xfId="0" applyFont="1" applyFill="1" applyBorder="1" applyProtection="1"/>
    <xf numFmtId="0" fontId="8" fillId="5" borderId="7" xfId="0" applyFont="1" applyFill="1" applyBorder="1" applyProtection="1"/>
    <xf numFmtId="0" fontId="8" fillId="5" borderId="7" xfId="0" quotePrefix="1" applyFont="1" applyFill="1" applyBorder="1" applyAlignment="1" applyProtection="1">
      <alignment horizontal="left"/>
    </xf>
    <xf numFmtId="0" fontId="12" fillId="5" borderId="9" xfId="0" applyFont="1" applyFill="1" applyBorder="1" applyAlignment="1" applyProtection="1">
      <alignment horizontal="left"/>
    </xf>
    <xf numFmtId="0" fontId="12" fillId="4" borderId="9" xfId="0" applyFont="1" applyFill="1" applyBorder="1" applyAlignment="1" applyProtection="1">
      <alignment horizontal="left"/>
    </xf>
    <xf numFmtId="0" fontId="8" fillId="4" borderId="7" xfId="1" applyFont="1" applyFill="1" applyBorder="1" applyAlignment="1" applyProtection="1">
      <alignment horizontal="left"/>
    </xf>
    <xf numFmtId="0" fontId="8" fillId="4" borderId="9" xfId="0" applyFont="1" applyFill="1" applyBorder="1" applyAlignment="1" applyProtection="1">
      <alignment horizontal="left"/>
    </xf>
    <xf numFmtId="0" fontId="8" fillId="5" borderId="9" xfId="0" applyFont="1" applyFill="1" applyBorder="1" applyAlignment="1" applyProtection="1">
      <alignment horizontal="left"/>
    </xf>
    <xf numFmtId="0" fontId="8" fillId="5" borderId="8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left"/>
    </xf>
    <xf numFmtId="4" fontId="8" fillId="4" borderId="5" xfId="0" applyNumberFormat="1" applyFont="1" applyFill="1" applyBorder="1" applyAlignment="1" applyProtection="1"/>
    <xf numFmtId="0" fontId="15" fillId="4" borderId="6" xfId="0" applyFont="1" applyFill="1" applyBorder="1" applyAlignment="1" applyProtection="1">
      <alignment horizontal="left"/>
    </xf>
    <xf numFmtId="0" fontId="15" fillId="4" borderId="7" xfId="0" applyFont="1" applyFill="1" applyBorder="1" applyAlignment="1" applyProtection="1">
      <alignment horizontal="left"/>
    </xf>
    <xf numFmtId="0" fontId="15" fillId="4" borderId="8" xfId="0" applyFont="1" applyFill="1" applyBorder="1" applyAlignment="1" applyProtection="1">
      <alignment horizontal="left"/>
    </xf>
    <xf numFmtId="2" fontId="16" fillId="4" borderId="5" xfId="0" applyNumberFormat="1" applyFont="1" applyFill="1" applyBorder="1" applyAlignment="1" applyProtection="1">
      <alignment horizontal="right"/>
    </xf>
    <xf numFmtId="0" fontId="15" fillId="5" borderId="6" xfId="0" applyFont="1" applyFill="1" applyBorder="1" applyAlignment="1" applyProtection="1">
      <alignment horizontal="left"/>
    </xf>
    <xf numFmtId="0" fontId="15" fillId="5" borderId="7" xfId="0" applyFont="1" applyFill="1" applyBorder="1" applyAlignment="1" applyProtection="1">
      <alignment horizontal="left"/>
    </xf>
    <xf numFmtId="0" fontId="15" fillId="5" borderId="8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left" indent="1"/>
    </xf>
    <xf numFmtId="0" fontId="8" fillId="5" borderId="8" xfId="0" applyFont="1" applyFill="1" applyBorder="1" applyAlignment="1" applyProtection="1">
      <alignment horizontal="left" indent="1"/>
    </xf>
    <xf numFmtId="0" fontId="17" fillId="5" borderId="7" xfId="0" applyFont="1" applyFill="1" applyBorder="1" applyProtection="1"/>
    <xf numFmtId="0" fontId="12" fillId="5" borderId="7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>
      <alignment horizontal="left" indent="1"/>
    </xf>
    <xf numFmtId="0" fontId="18" fillId="5" borderId="7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 indent="1"/>
    </xf>
    <xf numFmtId="0" fontId="16" fillId="5" borderId="7" xfId="0" applyFont="1" applyFill="1" applyBorder="1" applyProtection="1"/>
    <xf numFmtId="0" fontId="8" fillId="5" borderId="8" xfId="0" applyFont="1" applyFill="1" applyBorder="1" applyAlignment="1" applyProtection="1"/>
    <xf numFmtId="0" fontId="8" fillId="4" borderId="6" xfId="0" applyFont="1" applyFill="1" applyBorder="1" applyAlignment="1" applyProtection="1">
      <alignment horizontal="left"/>
    </xf>
    <xf numFmtId="0" fontId="12" fillId="4" borderId="7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/>
    </xf>
    <xf numFmtId="0" fontId="19" fillId="5" borderId="7" xfId="0" applyFont="1" applyFill="1" applyBorder="1" applyProtection="1"/>
    <xf numFmtId="0" fontId="20" fillId="5" borderId="7" xfId="0" applyFont="1" applyFill="1" applyBorder="1" applyAlignment="1" applyProtection="1"/>
    <xf numFmtId="0" fontId="8" fillId="5" borderId="10" xfId="0" applyFont="1" applyFill="1" applyBorder="1" applyAlignment="1" applyProtection="1"/>
    <xf numFmtId="0" fontId="8" fillId="5" borderId="10" xfId="0" applyFont="1" applyFill="1" applyBorder="1" applyProtection="1"/>
    <xf numFmtId="0" fontId="18" fillId="5" borderId="7" xfId="0" applyFont="1" applyFill="1" applyBorder="1" applyAlignment="1" applyProtection="1"/>
    <xf numFmtId="0" fontId="8" fillId="5" borderId="6" xfId="0" applyFont="1" applyFill="1" applyBorder="1" applyProtection="1"/>
    <xf numFmtId="0" fontId="8" fillId="5" borderId="11" xfId="0" applyFont="1" applyFill="1" applyBorder="1" applyProtection="1"/>
    <xf numFmtId="0" fontId="8" fillId="4" borderId="12" xfId="0" applyFont="1" applyFill="1" applyBorder="1" applyProtection="1"/>
    <xf numFmtId="0" fontId="8" fillId="5" borderId="12" xfId="0" applyFont="1" applyFill="1" applyBorder="1" applyProtection="1"/>
    <xf numFmtId="0" fontId="9" fillId="4" borderId="7" xfId="0" applyFont="1" applyFill="1" applyBorder="1" applyAlignment="1" applyProtection="1"/>
    <xf numFmtId="0" fontId="8" fillId="4" borderId="7" xfId="0" applyFont="1" applyFill="1" applyBorder="1" applyAlignment="1" applyProtection="1"/>
    <xf numFmtId="0" fontId="21" fillId="4" borderId="6" xfId="0" applyFont="1" applyFill="1" applyBorder="1" applyAlignment="1" applyProtection="1">
      <alignment horizontal="left"/>
    </xf>
    <xf numFmtId="0" fontId="21" fillId="4" borderId="7" xfId="0" applyFont="1" applyFill="1" applyBorder="1" applyAlignment="1" applyProtection="1">
      <alignment horizontal="left"/>
    </xf>
    <xf numFmtId="0" fontId="22" fillId="4" borderId="8" xfId="0" applyFont="1" applyFill="1" applyBorder="1" applyAlignment="1" applyProtection="1">
      <alignment horizontal="left"/>
    </xf>
    <xf numFmtId="0" fontId="21" fillId="5" borderId="6" xfId="0" applyFont="1" applyFill="1" applyBorder="1" applyAlignment="1" applyProtection="1">
      <alignment horizontal="left"/>
    </xf>
    <xf numFmtId="0" fontId="21" fillId="5" borderId="7" xfId="0" applyFont="1" applyFill="1" applyBorder="1" applyAlignment="1" applyProtection="1">
      <alignment horizontal="left"/>
    </xf>
    <xf numFmtId="0" fontId="22" fillId="5" borderId="8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/>
    <xf numFmtId="0" fontId="8" fillId="5" borderId="7" xfId="1" applyFont="1" applyFill="1" applyBorder="1" applyAlignment="1" applyProtection="1">
      <alignment horizontal="left"/>
    </xf>
    <xf numFmtId="0" fontId="8" fillId="4" borderId="7" xfId="0" applyFont="1" applyFill="1" applyBorder="1" applyAlignment="1" applyProtection="1">
      <alignment horizontal="left" indent="1"/>
    </xf>
    <xf numFmtId="0" fontId="19" fillId="4" borderId="7" xfId="0" applyFont="1" applyFill="1" applyBorder="1" applyProtection="1"/>
    <xf numFmtId="0" fontId="17" fillId="4" borderId="7" xfId="0" applyFont="1" applyFill="1" applyBorder="1" applyProtection="1"/>
    <xf numFmtId="0" fontId="20" fillId="4" borderId="7" xfId="0" applyFont="1" applyFill="1" applyBorder="1" applyAlignment="1" applyProtection="1">
      <alignment horizontal="left"/>
    </xf>
    <xf numFmtId="0" fontId="20" fillId="5" borderId="7" xfId="0" applyFont="1" applyFill="1" applyBorder="1" applyAlignment="1" applyProtection="1">
      <alignment horizontal="left"/>
    </xf>
    <xf numFmtId="0" fontId="8" fillId="4" borderId="6" xfId="0" applyFont="1" applyFill="1" applyBorder="1" applyProtection="1"/>
    <xf numFmtId="0" fontId="18" fillId="4" borderId="7" xfId="0" applyFont="1" applyFill="1" applyBorder="1" applyAlignment="1" applyProtection="1">
      <alignment horizontal="left"/>
    </xf>
    <xf numFmtId="4" fontId="11" fillId="4" borderId="5" xfId="0" applyNumberFormat="1" applyFont="1" applyFill="1" applyBorder="1" applyAlignment="1" applyProtection="1">
      <alignment horizontal="right"/>
    </xf>
    <xf numFmtId="0" fontId="9" fillId="4" borderId="7" xfId="0" applyFont="1" applyFill="1" applyBorder="1" applyProtection="1"/>
    <xf numFmtId="4" fontId="8" fillId="0" borderId="5" xfId="0" applyNumberFormat="1" applyFont="1" applyFill="1" applyBorder="1" applyAlignment="1" applyProtection="1">
      <protection locked="0"/>
    </xf>
    <xf numFmtId="0" fontId="23" fillId="4" borderId="5" xfId="0" applyFont="1" applyFill="1" applyBorder="1" applyAlignment="1" applyProtection="1">
      <alignment horizontal="center"/>
    </xf>
    <xf numFmtId="0" fontId="23" fillId="4" borderId="6" xfId="0" applyFont="1" applyFill="1" applyBorder="1" applyAlignment="1" applyProtection="1">
      <alignment horizontal="left"/>
    </xf>
    <xf numFmtId="0" fontId="16" fillId="4" borderId="7" xfId="0" applyFont="1" applyFill="1" applyBorder="1" applyProtection="1"/>
    <xf numFmtId="0" fontId="16" fillId="4" borderId="7" xfId="0" applyFont="1" applyFill="1" applyBorder="1" applyAlignment="1" applyProtection="1">
      <alignment horizontal="left"/>
    </xf>
    <xf numFmtId="0" fontId="23" fillId="4" borderId="7" xfId="0" applyFont="1" applyFill="1" applyBorder="1" applyAlignment="1" applyProtection="1">
      <alignment horizontal="left"/>
    </xf>
    <xf numFmtId="0" fontId="16" fillId="4" borderId="5" xfId="0" applyFont="1" applyFill="1" applyBorder="1" applyAlignment="1" applyProtection="1">
      <alignment horizontal="center"/>
    </xf>
    <xf numFmtId="0" fontId="23" fillId="4" borderId="7" xfId="0" applyFont="1" applyFill="1" applyBorder="1" applyProtection="1"/>
    <xf numFmtId="0" fontId="24" fillId="4" borderId="8" xfId="0" applyFont="1" applyFill="1" applyBorder="1" applyAlignment="1" applyProtection="1">
      <alignment horizontal="left"/>
    </xf>
    <xf numFmtId="4" fontId="23" fillId="4" borderId="5" xfId="0" applyNumberFormat="1" applyFont="1" applyFill="1" applyBorder="1" applyAlignment="1" applyProtection="1"/>
    <xf numFmtId="0" fontId="16" fillId="4" borderId="6" xfId="0" applyFont="1" applyFill="1" applyBorder="1" applyAlignment="1" applyProtection="1">
      <alignment horizontal="left"/>
    </xf>
    <xf numFmtId="4" fontId="9" fillId="4" borderId="5" xfId="0" applyNumberFormat="1" applyFont="1" applyFill="1" applyBorder="1" applyAlignment="1" applyProtection="1"/>
    <xf numFmtId="0" fontId="16" fillId="5" borderId="5" xfId="0" applyFont="1" applyFill="1" applyBorder="1" applyAlignment="1" applyProtection="1">
      <alignment horizontal="center"/>
    </xf>
    <xf numFmtId="0" fontId="16" fillId="5" borderId="6" xfId="0" applyFont="1" applyFill="1" applyBorder="1" applyAlignment="1" applyProtection="1">
      <alignment horizontal="left"/>
    </xf>
    <xf numFmtId="0" fontId="16" fillId="5" borderId="7" xfId="0" applyFont="1" applyFill="1" applyBorder="1" applyAlignment="1" applyProtection="1">
      <alignment horizontal="left"/>
    </xf>
    <xf numFmtId="0" fontId="16" fillId="5" borderId="13" xfId="0" applyFont="1" applyFill="1" applyBorder="1" applyAlignment="1" applyProtection="1">
      <alignment horizontal="center"/>
    </xf>
    <xf numFmtId="0" fontId="16" fillId="5" borderId="14" xfId="0" applyFont="1" applyFill="1" applyBorder="1" applyAlignment="1" applyProtection="1">
      <alignment horizontal="left"/>
    </xf>
    <xf numFmtId="0" fontId="16" fillId="5" borderId="15" xfId="0" applyFont="1" applyFill="1" applyBorder="1" applyAlignment="1" applyProtection="1">
      <alignment horizontal="left"/>
    </xf>
    <xf numFmtId="0" fontId="16" fillId="5" borderId="15" xfId="0" applyFont="1" applyFill="1" applyBorder="1" applyProtection="1"/>
    <xf numFmtId="0" fontId="15" fillId="5" borderId="16" xfId="0" applyFont="1" applyFill="1" applyBorder="1" applyAlignment="1" applyProtection="1">
      <alignment horizontal="left"/>
    </xf>
    <xf numFmtId="4" fontId="8" fillId="0" borderId="13" xfId="0" applyNumberFormat="1" applyFont="1" applyFill="1" applyBorder="1" applyAlignment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331"/>
  <sheetViews>
    <sheetView tabSelected="1" workbookViewId="0">
      <pane xSplit="16" ySplit="6" topLeftCell="Y307" activePane="bottomRight" state="frozen"/>
      <selection pane="topRight" activeCell="Q1" sqref="Q1"/>
      <selection pane="bottomLeft" activeCell="A7" sqref="A7"/>
      <selection pane="bottomRight" activeCell="AC169" sqref="AC169"/>
    </sheetView>
  </sheetViews>
  <sheetFormatPr baseColWidth="10" defaultRowHeight="11.25" x14ac:dyDescent="0.2"/>
  <cols>
    <col min="1" max="1" width="11.42578125" style="1"/>
    <col min="2" max="8" width="4.28515625" style="1" customWidth="1"/>
    <col min="9" max="15" width="2.28515625" style="1" customWidth="1"/>
    <col min="16" max="16" width="65.7109375" style="1" customWidth="1"/>
    <col min="17" max="29" width="20.7109375" style="1" customWidth="1"/>
    <col min="30" max="16384" width="11.42578125" style="1"/>
  </cols>
  <sheetData>
    <row r="1" spans="1:31" ht="20.100000000000001" customHeight="1" x14ac:dyDescent="0.3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31" ht="20.100000000000001" customHeight="1" x14ac:dyDescent="0.3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31" ht="15.75" x14ac:dyDescent="0.2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31" ht="15" x14ac:dyDescent="0.25">
      <c r="A4" s="108" t="s">
        <v>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31" ht="12" customHeight="1" thickBot="1" x14ac:dyDescent="0.25">
      <c r="A5" s="2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</row>
    <row r="6" spans="1:31" s="8" customFormat="1" ht="35.1" customHeight="1" thickTop="1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09" t="s">
        <v>12</v>
      </c>
      <c r="J6" s="110"/>
      <c r="K6" s="110"/>
      <c r="L6" s="110"/>
      <c r="M6" s="110"/>
      <c r="N6" s="110"/>
      <c r="O6" s="110"/>
      <c r="P6" s="111"/>
      <c r="Q6" s="5" t="s">
        <v>13</v>
      </c>
      <c r="R6" s="5" t="s">
        <v>14</v>
      </c>
      <c r="S6" s="5" t="s">
        <v>15</v>
      </c>
      <c r="T6" s="5" t="s">
        <v>16</v>
      </c>
      <c r="U6" s="5" t="s">
        <v>17</v>
      </c>
      <c r="V6" s="5" t="s">
        <v>18</v>
      </c>
      <c r="W6" s="5" t="s">
        <v>19</v>
      </c>
      <c r="X6" s="5" t="s">
        <v>20</v>
      </c>
      <c r="Y6" s="5" t="s">
        <v>21</v>
      </c>
      <c r="Z6" s="5" t="s">
        <v>22</v>
      </c>
      <c r="AA6" s="5" t="s">
        <v>23</v>
      </c>
      <c r="AB6" s="5" t="s">
        <v>24</v>
      </c>
      <c r="AC6" s="7" t="s">
        <v>25</v>
      </c>
    </row>
    <row r="7" spans="1:31" ht="12.75" customHeight="1" thickTop="1" x14ac:dyDescent="0.2">
      <c r="A7" s="9" t="s">
        <v>26</v>
      </c>
      <c r="B7" s="9">
        <v>1</v>
      </c>
      <c r="C7" s="9">
        <v>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10"/>
      <c r="J7" s="11" t="s">
        <v>27</v>
      </c>
      <c r="K7" s="11"/>
      <c r="L7" s="11"/>
      <c r="M7" s="11"/>
      <c r="N7" s="11"/>
      <c r="O7" s="11"/>
      <c r="P7" s="12"/>
      <c r="Q7" s="13">
        <f t="shared" ref="Q7:AC7" si="0">+Q8+Q12+Q16+Q19+Q29+Q57+Q68+Q69</f>
        <v>23559489</v>
      </c>
      <c r="R7" s="13">
        <f t="shared" si="0"/>
        <v>17748839</v>
      </c>
      <c r="S7" s="13">
        <f t="shared" si="0"/>
        <v>40758740</v>
      </c>
      <c r="T7" s="13">
        <f t="shared" si="0"/>
        <v>14949939</v>
      </c>
      <c r="U7" s="13">
        <f t="shared" si="0"/>
        <v>18717198</v>
      </c>
      <c r="V7" s="13">
        <f t="shared" si="0"/>
        <v>19355720</v>
      </c>
      <c r="W7" s="13">
        <f t="shared" si="0"/>
        <v>0</v>
      </c>
      <c r="X7" s="13">
        <f t="shared" si="0"/>
        <v>0</v>
      </c>
      <c r="Y7" s="13">
        <f t="shared" si="0"/>
        <v>0</v>
      </c>
      <c r="Z7" s="13">
        <f t="shared" si="0"/>
        <v>0</v>
      </c>
      <c r="AA7" s="13">
        <f t="shared" si="0"/>
        <v>0</v>
      </c>
      <c r="AB7" s="13">
        <f t="shared" si="0"/>
        <v>0</v>
      </c>
      <c r="AC7" s="13">
        <f t="shared" si="0"/>
        <v>0</v>
      </c>
      <c r="AD7" s="14"/>
    </row>
    <row r="8" spans="1:31" ht="12.75" customHeight="1" x14ac:dyDescent="0.2">
      <c r="A8" s="15" t="s">
        <v>28</v>
      </c>
      <c r="B8" s="15">
        <v>1</v>
      </c>
      <c r="C8" s="15">
        <v>1</v>
      </c>
      <c r="D8" s="15">
        <v>1</v>
      </c>
      <c r="E8" s="15">
        <v>0</v>
      </c>
      <c r="F8" s="15">
        <v>0</v>
      </c>
      <c r="G8" s="15">
        <v>0</v>
      </c>
      <c r="H8" s="15">
        <v>0</v>
      </c>
      <c r="I8" s="10"/>
      <c r="J8" s="11"/>
      <c r="K8" s="16" t="s">
        <v>29</v>
      </c>
      <c r="L8" s="16"/>
      <c r="M8" s="16"/>
      <c r="N8" s="16"/>
      <c r="O8" s="16"/>
      <c r="P8" s="17"/>
      <c r="Q8" s="18">
        <f t="shared" ref="Q8:AC8" si="1">+Q9</f>
        <v>0</v>
      </c>
      <c r="R8" s="18">
        <f t="shared" si="1"/>
        <v>0</v>
      </c>
      <c r="S8" s="18">
        <f t="shared" si="1"/>
        <v>0</v>
      </c>
      <c r="T8" s="18">
        <f t="shared" si="1"/>
        <v>0</v>
      </c>
      <c r="U8" s="18">
        <f t="shared" si="1"/>
        <v>0</v>
      </c>
      <c r="V8" s="18">
        <f t="shared" si="1"/>
        <v>0</v>
      </c>
      <c r="W8" s="18">
        <f t="shared" si="1"/>
        <v>0</v>
      </c>
      <c r="X8" s="18">
        <f t="shared" si="1"/>
        <v>0</v>
      </c>
      <c r="Y8" s="18">
        <f t="shared" si="1"/>
        <v>0</v>
      </c>
      <c r="Z8" s="18">
        <f t="shared" si="1"/>
        <v>0</v>
      </c>
      <c r="AA8" s="18">
        <f t="shared" si="1"/>
        <v>0</v>
      </c>
      <c r="AB8" s="18">
        <f t="shared" si="1"/>
        <v>0</v>
      </c>
      <c r="AC8" s="18">
        <f t="shared" si="1"/>
        <v>0</v>
      </c>
      <c r="AD8" s="14"/>
    </row>
    <row r="9" spans="1:31" ht="12.75" customHeight="1" x14ac:dyDescent="0.2">
      <c r="A9" s="15" t="s">
        <v>30</v>
      </c>
      <c r="B9" s="15">
        <v>1</v>
      </c>
      <c r="C9" s="15">
        <v>1</v>
      </c>
      <c r="D9" s="15">
        <v>1</v>
      </c>
      <c r="E9" s="15">
        <v>3</v>
      </c>
      <c r="F9" s="15">
        <v>0</v>
      </c>
      <c r="G9" s="15">
        <v>0</v>
      </c>
      <c r="H9" s="15">
        <v>0</v>
      </c>
      <c r="I9" s="10"/>
      <c r="J9" s="11"/>
      <c r="K9" s="16"/>
      <c r="L9" s="16" t="s">
        <v>31</v>
      </c>
      <c r="M9" s="16"/>
      <c r="N9" s="16"/>
      <c r="O9" s="16"/>
      <c r="P9" s="17"/>
      <c r="Q9" s="18">
        <f t="shared" ref="Q9:AC9" si="2">+Q10+Q11</f>
        <v>0</v>
      </c>
      <c r="R9" s="18">
        <f t="shared" si="2"/>
        <v>0</v>
      </c>
      <c r="S9" s="18">
        <f t="shared" si="2"/>
        <v>0</v>
      </c>
      <c r="T9" s="18">
        <f t="shared" si="2"/>
        <v>0</v>
      </c>
      <c r="U9" s="18">
        <f t="shared" si="2"/>
        <v>0</v>
      </c>
      <c r="V9" s="18">
        <f t="shared" si="2"/>
        <v>0</v>
      </c>
      <c r="W9" s="18">
        <f t="shared" si="2"/>
        <v>0</v>
      </c>
      <c r="X9" s="18">
        <f t="shared" si="2"/>
        <v>0</v>
      </c>
      <c r="Y9" s="18">
        <f t="shared" si="2"/>
        <v>0</v>
      </c>
      <c r="Z9" s="18">
        <f t="shared" si="2"/>
        <v>0</v>
      </c>
      <c r="AA9" s="18">
        <f t="shared" si="2"/>
        <v>0</v>
      </c>
      <c r="AB9" s="18">
        <f t="shared" si="2"/>
        <v>0</v>
      </c>
      <c r="AC9" s="18">
        <f t="shared" si="2"/>
        <v>0</v>
      </c>
      <c r="AD9" s="14"/>
    </row>
    <row r="10" spans="1:31" ht="12.75" customHeight="1" x14ac:dyDescent="0.2">
      <c r="A10" s="19" t="s">
        <v>32</v>
      </c>
      <c r="B10" s="19">
        <v>1</v>
      </c>
      <c r="C10" s="19">
        <v>1</v>
      </c>
      <c r="D10" s="19">
        <v>1</v>
      </c>
      <c r="E10" s="19">
        <v>3</v>
      </c>
      <c r="F10" s="19">
        <v>1</v>
      </c>
      <c r="G10" s="19">
        <v>0</v>
      </c>
      <c r="H10" s="19">
        <v>0</v>
      </c>
      <c r="I10" s="20"/>
      <c r="J10" s="21"/>
      <c r="K10" s="22"/>
      <c r="L10" s="22"/>
      <c r="M10" s="22" t="s">
        <v>33</v>
      </c>
      <c r="N10" s="22"/>
      <c r="O10" s="22"/>
      <c r="P10" s="23"/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14"/>
    </row>
    <row r="11" spans="1:31" ht="12.75" customHeight="1" x14ac:dyDescent="0.2">
      <c r="A11" s="19" t="s">
        <v>34</v>
      </c>
      <c r="B11" s="19">
        <v>1</v>
      </c>
      <c r="C11" s="19">
        <v>1</v>
      </c>
      <c r="D11" s="19">
        <v>1</v>
      </c>
      <c r="E11" s="19">
        <v>3</v>
      </c>
      <c r="F11" s="19">
        <v>2</v>
      </c>
      <c r="G11" s="19">
        <v>0</v>
      </c>
      <c r="H11" s="19">
        <v>0</v>
      </c>
      <c r="I11" s="20"/>
      <c r="J11" s="21"/>
      <c r="K11" s="22"/>
      <c r="L11" s="22"/>
      <c r="M11" s="22" t="s">
        <v>35</v>
      </c>
      <c r="N11" s="22"/>
      <c r="O11" s="22"/>
      <c r="P11" s="23"/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14"/>
    </row>
    <row r="12" spans="1:31" ht="12.75" customHeight="1" x14ac:dyDescent="0.2">
      <c r="A12" s="15" t="s">
        <v>36</v>
      </c>
      <c r="B12" s="15">
        <v>1</v>
      </c>
      <c r="C12" s="15">
        <v>1</v>
      </c>
      <c r="D12" s="15">
        <v>2</v>
      </c>
      <c r="E12" s="15">
        <v>1</v>
      </c>
      <c r="F12" s="15">
        <v>0</v>
      </c>
      <c r="G12" s="15">
        <v>0</v>
      </c>
      <c r="H12" s="15">
        <v>0</v>
      </c>
      <c r="I12" s="10"/>
      <c r="J12" s="11"/>
      <c r="K12" s="16" t="s">
        <v>37</v>
      </c>
      <c r="L12" s="25"/>
      <c r="M12" s="16"/>
      <c r="N12" s="16"/>
      <c r="O12" s="16"/>
      <c r="P12" s="17"/>
      <c r="Q12" s="18">
        <f t="shared" ref="Q12:AC12" si="3">+Q13</f>
        <v>23143437</v>
      </c>
      <c r="R12" s="18">
        <f t="shared" si="3"/>
        <v>17233359</v>
      </c>
      <c r="S12" s="18">
        <f t="shared" si="3"/>
        <v>16274441</v>
      </c>
      <c r="T12" s="18">
        <f t="shared" si="3"/>
        <v>14153737</v>
      </c>
      <c r="U12" s="18">
        <f t="shared" si="3"/>
        <v>17872204</v>
      </c>
      <c r="V12" s="18">
        <f t="shared" si="3"/>
        <v>18395736</v>
      </c>
      <c r="W12" s="18">
        <f t="shared" si="3"/>
        <v>0</v>
      </c>
      <c r="X12" s="18">
        <f t="shared" si="3"/>
        <v>0</v>
      </c>
      <c r="Y12" s="18">
        <f t="shared" si="3"/>
        <v>0</v>
      </c>
      <c r="Z12" s="18">
        <f t="shared" si="3"/>
        <v>0</v>
      </c>
      <c r="AA12" s="18">
        <f t="shared" si="3"/>
        <v>0</v>
      </c>
      <c r="AB12" s="18">
        <f t="shared" si="3"/>
        <v>0</v>
      </c>
      <c r="AC12" s="18">
        <f t="shared" si="3"/>
        <v>0</v>
      </c>
      <c r="AD12" s="14"/>
    </row>
    <row r="13" spans="1:31" ht="12.75" customHeight="1" x14ac:dyDescent="0.2">
      <c r="A13" s="15" t="s">
        <v>38</v>
      </c>
      <c r="B13" s="15">
        <v>1</v>
      </c>
      <c r="C13" s="15">
        <v>1</v>
      </c>
      <c r="D13" s="15">
        <v>2</v>
      </c>
      <c r="E13" s="15">
        <v>1</v>
      </c>
      <c r="F13" s="15">
        <v>5</v>
      </c>
      <c r="G13" s="15">
        <v>0</v>
      </c>
      <c r="H13" s="15">
        <v>0</v>
      </c>
      <c r="I13" s="10"/>
      <c r="J13" s="11"/>
      <c r="K13" s="16"/>
      <c r="L13" s="16" t="s">
        <v>39</v>
      </c>
      <c r="M13" s="25"/>
      <c r="N13" s="16"/>
      <c r="O13" s="16"/>
      <c r="P13" s="17"/>
      <c r="Q13" s="18">
        <f t="shared" ref="Q13:AC13" si="4">+Q14+Q15</f>
        <v>23143437</v>
      </c>
      <c r="R13" s="18">
        <f t="shared" si="4"/>
        <v>17233359</v>
      </c>
      <c r="S13" s="18">
        <f t="shared" si="4"/>
        <v>16274441</v>
      </c>
      <c r="T13" s="18">
        <f t="shared" si="4"/>
        <v>14153737</v>
      </c>
      <c r="U13" s="18">
        <f t="shared" si="4"/>
        <v>17872204</v>
      </c>
      <c r="V13" s="18">
        <f t="shared" si="4"/>
        <v>18395736</v>
      </c>
      <c r="W13" s="18">
        <f t="shared" si="4"/>
        <v>0</v>
      </c>
      <c r="X13" s="18">
        <f t="shared" si="4"/>
        <v>0</v>
      </c>
      <c r="Y13" s="18">
        <f t="shared" si="4"/>
        <v>0</v>
      </c>
      <c r="Z13" s="18">
        <f t="shared" si="4"/>
        <v>0</v>
      </c>
      <c r="AA13" s="18">
        <f t="shared" si="4"/>
        <v>0</v>
      </c>
      <c r="AB13" s="18">
        <f t="shared" si="4"/>
        <v>0</v>
      </c>
      <c r="AC13" s="18">
        <f t="shared" si="4"/>
        <v>0</v>
      </c>
      <c r="AD13" s="14"/>
    </row>
    <row r="14" spans="1:31" ht="12.75" customHeight="1" x14ac:dyDescent="0.2">
      <c r="A14" s="19" t="s">
        <v>40</v>
      </c>
      <c r="B14" s="19">
        <v>1</v>
      </c>
      <c r="C14" s="19">
        <v>1</v>
      </c>
      <c r="D14" s="19">
        <v>2</v>
      </c>
      <c r="E14" s="19">
        <v>1</v>
      </c>
      <c r="F14" s="19">
        <v>5</v>
      </c>
      <c r="G14" s="19">
        <v>1</v>
      </c>
      <c r="H14" s="19">
        <v>0</v>
      </c>
      <c r="I14" s="20"/>
      <c r="J14" s="21"/>
      <c r="K14" s="22"/>
      <c r="L14" s="22"/>
      <c r="M14" s="22" t="s">
        <v>33</v>
      </c>
      <c r="N14" s="26"/>
      <c r="O14" s="22"/>
      <c r="P14" s="23"/>
      <c r="Q14" s="24">
        <v>23143437</v>
      </c>
      <c r="R14" s="24">
        <f>17748839-515480</f>
        <v>17233359</v>
      </c>
      <c r="S14" s="24">
        <f>56651237-Q14-R14</f>
        <v>16274441</v>
      </c>
      <c r="T14" s="24">
        <v>14153737</v>
      </c>
      <c r="U14" s="24">
        <v>17872204</v>
      </c>
      <c r="V14" s="24">
        <v>18395736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14"/>
      <c r="AE14" s="14"/>
    </row>
    <row r="15" spans="1:31" ht="12.75" customHeight="1" x14ac:dyDescent="0.2">
      <c r="A15" s="19" t="s">
        <v>41</v>
      </c>
      <c r="B15" s="19">
        <v>1</v>
      </c>
      <c r="C15" s="19">
        <v>1</v>
      </c>
      <c r="D15" s="19">
        <v>2</v>
      </c>
      <c r="E15" s="19">
        <v>1</v>
      </c>
      <c r="F15" s="19">
        <v>5</v>
      </c>
      <c r="G15" s="19">
        <v>2</v>
      </c>
      <c r="H15" s="19">
        <v>0</v>
      </c>
      <c r="I15" s="20"/>
      <c r="J15" s="21"/>
      <c r="K15" s="22"/>
      <c r="L15" s="22"/>
      <c r="M15" s="22" t="s">
        <v>35</v>
      </c>
      <c r="N15" s="26"/>
      <c r="O15" s="22"/>
      <c r="P15" s="23"/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14"/>
    </row>
    <row r="16" spans="1:31" ht="12.75" customHeight="1" x14ac:dyDescent="0.2">
      <c r="A16" s="15" t="s">
        <v>42</v>
      </c>
      <c r="B16" s="15">
        <v>1</v>
      </c>
      <c r="C16" s="15">
        <v>2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0"/>
      <c r="J16" s="25"/>
      <c r="K16" s="16" t="s">
        <v>43</v>
      </c>
      <c r="L16" s="25"/>
      <c r="M16" s="16"/>
      <c r="N16" s="16"/>
      <c r="O16" s="16"/>
      <c r="P16" s="17"/>
      <c r="Q16" s="18">
        <f t="shared" ref="Q16:AC16" si="5">+Q17+Q18</f>
        <v>0</v>
      </c>
      <c r="R16" s="18">
        <f t="shared" si="5"/>
        <v>0</v>
      </c>
      <c r="S16" s="18">
        <f t="shared" si="5"/>
        <v>0</v>
      </c>
      <c r="T16" s="18">
        <f t="shared" si="5"/>
        <v>0</v>
      </c>
      <c r="U16" s="18">
        <f t="shared" si="5"/>
        <v>0</v>
      </c>
      <c r="V16" s="18">
        <f t="shared" si="5"/>
        <v>0</v>
      </c>
      <c r="W16" s="18">
        <f t="shared" si="5"/>
        <v>0</v>
      </c>
      <c r="X16" s="18">
        <f t="shared" si="5"/>
        <v>0</v>
      </c>
      <c r="Y16" s="18">
        <f t="shared" si="5"/>
        <v>0</v>
      </c>
      <c r="Z16" s="18">
        <f t="shared" si="5"/>
        <v>0</v>
      </c>
      <c r="AA16" s="18">
        <f t="shared" si="5"/>
        <v>0</v>
      </c>
      <c r="AB16" s="18">
        <f t="shared" si="5"/>
        <v>0</v>
      </c>
      <c r="AC16" s="18">
        <f t="shared" si="5"/>
        <v>0</v>
      </c>
      <c r="AD16" s="14"/>
    </row>
    <row r="17" spans="1:31" ht="12.75" customHeight="1" x14ac:dyDescent="0.2">
      <c r="A17" s="19" t="s">
        <v>44</v>
      </c>
      <c r="B17" s="19">
        <v>1</v>
      </c>
      <c r="C17" s="19">
        <v>2</v>
      </c>
      <c r="D17" s="19">
        <v>1</v>
      </c>
      <c r="E17" s="19">
        <v>0</v>
      </c>
      <c r="F17" s="19">
        <v>0</v>
      </c>
      <c r="G17" s="19">
        <v>0</v>
      </c>
      <c r="H17" s="19">
        <v>0</v>
      </c>
      <c r="I17" s="20"/>
      <c r="J17" s="21"/>
      <c r="K17" s="26"/>
      <c r="L17" s="22" t="s">
        <v>45</v>
      </c>
      <c r="M17" s="26"/>
      <c r="N17" s="22"/>
      <c r="O17" s="22"/>
      <c r="P17" s="23"/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14"/>
    </row>
    <row r="18" spans="1:31" ht="12.75" customHeight="1" x14ac:dyDescent="0.2">
      <c r="A18" s="19" t="s">
        <v>46</v>
      </c>
      <c r="B18" s="19">
        <v>1</v>
      </c>
      <c r="C18" s="19">
        <v>2</v>
      </c>
      <c r="D18" s="19">
        <v>2</v>
      </c>
      <c r="E18" s="19">
        <v>0</v>
      </c>
      <c r="F18" s="19">
        <v>0</v>
      </c>
      <c r="G18" s="19">
        <v>0</v>
      </c>
      <c r="H18" s="19">
        <v>0</v>
      </c>
      <c r="I18" s="20"/>
      <c r="J18" s="21"/>
      <c r="K18" s="26"/>
      <c r="L18" s="22" t="s">
        <v>47</v>
      </c>
      <c r="M18" s="26"/>
      <c r="N18" s="22"/>
      <c r="O18" s="22"/>
      <c r="P18" s="23"/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14"/>
    </row>
    <row r="19" spans="1:31" ht="12.75" customHeight="1" x14ac:dyDescent="0.2">
      <c r="A19" s="15" t="s">
        <v>48</v>
      </c>
      <c r="B19" s="15">
        <v>1</v>
      </c>
      <c r="C19" s="15">
        <v>1</v>
      </c>
      <c r="D19" s="15">
        <v>7</v>
      </c>
      <c r="E19" s="15">
        <v>0</v>
      </c>
      <c r="F19" s="15">
        <v>0</v>
      </c>
      <c r="G19" s="15">
        <v>0</v>
      </c>
      <c r="H19" s="15">
        <v>0</v>
      </c>
      <c r="I19" s="10"/>
      <c r="J19" s="11"/>
      <c r="K19" s="16" t="s">
        <v>49</v>
      </c>
      <c r="L19" s="16"/>
      <c r="M19" s="16"/>
      <c r="N19" s="16"/>
      <c r="O19" s="16"/>
      <c r="P19" s="17"/>
      <c r="Q19" s="18">
        <f t="shared" ref="Q19:AC19" si="6">+Q20+Q23+Q26+Q27+Q28</f>
        <v>416052</v>
      </c>
      <c r="R19" s="18">
        <f t="shared" si="6"/>
        <v>515480</v>
      </c>
      <c r="S19" s="18">
        <f t="shared" si="6"/>
        <v>24484299</v>
      </c>
      <c r="T19" s="18">
        <f t="shared" si="6"/>
        <v>796202</v>
      </c>
      <c r="U19" s="18">
        <f t="shared" si="6"/>
        <v>844994</v>
      </c>
      <c r="V19" s="18">
        <f t="shared" si="6"/>
        <v>959984</v>
      </c>
      <c r="W19" s="18">
        <f t="shared" si="6"/>
        <v>0</v>
      </c>
      <c r="X19" s="18">
        <f t="shared" si="6"/>
        <v>0</v>
      </c>
      <c r="Y19" s="18">
        <f t="shared" si="6"/>
        <v>0</v>
      </c>
      <c r="Z19" s="18">
        <f t="shared" si="6"/>
        <v>0</v>
      </c>
      <c r="AA19" s="18">
        <f t="shared" si="6"/>
        <v>0</v>
      </c>
      <c r="AB19" s="18">
        <f t="shared" si="6"/>
        <v>0</v>
      </c>
      <c r="AC19" s="18">
        <f t="shared" si="6"/>
        <v>0</v>
      </c>
      <c r="AD19" s="14"/>
    </row>
    <row r="20" spans="1:31" ht="12.75" customHeight="1" x14ac:dyDescent="0.2">
      <c r="A20" s="15" t="s">
        <v>50</v>
      </c>
      <c r="B20" s="15">
        <v>1</v>
      </c>
      <c r="C20" s="15">
        <v>1</v>
      </c>
      <c r="D20" s="15">
        <v>7</v>
      </c>
      <c r="E20" s="15">
        <v>1</v>
      </c>
      <c r="F20" s="15">
        <v>0</v>
      </c>
      <c r="G20" s="15">
        <v>0</v>
      </c>
      <c r="H20" s="15">
        <v>0</v>
      </c>
      <c r="I20" s="10"/>
      <c r="J20" s="11"/>
      <c r="K20" s="16"/>
      <c r="L20" s="16" t="s">
        <v>51</v>
      </c>
      <c r="M20" s="16"/>
      <c r="N20" s="16"/>
      <c r="O20" s="16"/>
      <c r="P20" s="17"/>
      <c r="Q20" s="18">
        <f t="shared" ref="Q20:AC20" si="7">+Q21+Q22</f>
        <v>389743</v>
      </c>
      <c r="R20" s="18">
        <f t="shared" si="7"/>
        <v>455086</v>
      </c>
      <c r="S20" s="18">
        <f t="shared" si="7"/>
        <v>733872</v>
      </c>
      <c r="T20" s="18">
        <f t="shared" si="7"/>
        <v>734053</v>
      </c>
      <c r="U20" s="18">
        <f t="shared" si="7"/>
        <v>817847</v>
      </c>
      <c r="V20" s="18">
        <f t="shared" si="7"/>
        <v>925826</v>
      </c>
      <c r="W20" s="18">
        <f t="shared" si="7"/>
        <v>0</v>
      </c>
      <c r="X20" s="18">
        <f t="shared" si="7"/>
        <v>0</v>
      </c>
      <c r="Y20" s="18">
        <f t="shared" si="7"/>
        <v>0</v>
      </c>
      <c r="Z20" s="18">
        <f t="shared" si="7"/>
        <v>0</v>
      </c>
      <c r="AA20" s="18">
        <f t="shared" si="7"/>
        <v>0</v>
      </c>
      <c r="AB20" s="18">
        <f t="shared" si="7"/>
        <v>0</v>
      </c>
      <c r="AC20" s="18">
        <f t="shared" si="7"/>
        <v>0</v>
      </c>
      <c r="AD20" s="14"/>
    </row>
    <row r="21" spans="1:31" ht="12.75" customHeight="1" x14ac:dyDescent="0.2">
      <c r="A21" s="19" t="s">
        <v>52</v>
      </c>
      <c r="B21" s="19">
        <v>1</v>
      </c>
      <c r="C21" s="19">
        <v>1</v>
      </c>
      <c r="D21" s="19">
        <v>7</v>
      </c>
      <c r="E21" s="19">
        <v>1</v>
      </c>
      <c r="F21" s="19">
        <v>2</v>
      </c>
      <c r="G21" s="19">
        <v>0</v>
      </c>
      <c r="H21" s="19">
        <v>0</v>
      </c>
      <c r="I21" s="20"/>
      <c r="J21" s="21"/>
      <c r="K21" s="22"/>
      <c r="L21" s="27"/>
      <c r="M21" s="22" t="s">
        <v>53</v>
      </c>
      <c r="N21" s="22"/>
      <c r="O21" s="22"/>
      <c r="P21" s="23"/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14"/>
    </row>
    <row r="22" spans="1:31" ht="12.75" customHeight="1" x14ac:dyDescent="0.2">
      <c r="A22" s="19" t="s">
        <v>54</v>
      </c>
      <c r="B22" s="19">
        <v>1</v>
      </c>
      <c r="C22" s="19">
        <v>1</v>
      </c>
      <c r="D22" s="19">
        <v>7</v>
      </c>
      <c r="E22" s="19">
        <v>1</v>
      </c>
      <c r="F22" s="19">
        <v>50</v>
      </c>
      <c r="G22" s="19">
        <v>0</v>
      </c>
      <c r="H22" s="19">
        <v>0</v>
      </c>
      <c r="I22" s="20"/>
      <c r="J22" s="21"/>
      <c r="K22" s="22"/>
      <c r="L22" s="27"/>
      <c r="M22" s="22" t="s">
        <v>55</v>
      </c>
      <c r="N22" s="22"/>
      <c r="O22" s="22"/>
      <c r="P22" s="23"/>
      <c r="Q22" s="24">
        <v>389743</v>
      </c>
      <c r="R22" s="24">
        <v>455086</v>
      </c>
      <c r="S22" s="24">
        <f>1578701-Q22-R22</f>
        <v>733872</v>
      </c>
      <c r="T22" s="24">
        <v>734053</v>
      </c>
      <c r="U22" s="24">
        <v>817847</v>
      </c>
      <c r="V22" s="24">
        <v>925826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14"/>
      <c r="AE22" s="14"/>
    </row>
    <row r="23" spans="1:31" ht="12.75" customHeight="1" x14ac:dyDescent="0.2">
      <c r="A23" s="15" t="s">
        <v>56</v>
      </c>
      <c r="B23" s="15">
        <v>1</v>
      </c>
      <c r="C23" s="15">
        <v>1</v>
      </c>
      <c r="D23" s="15">
        <v>7</v>
      </c>
      <c r="E23" s="15">
        <v>2</v>
      </c>
      <c r="F23" s="15">
        <v>0</v>
      </c>
      <c r="G23" s="15">
        <v>0</v>
      </c>
      <c r="H23" s="15">
        <v>0</v>
      </c>
      <c r="I23" s="10"/>
      <c r="J23" s="11"/>
      <c r="K23" s="16"/>
      <c r="L23" s="16" t="s">
        <v>57</v>
      </c>
      <c r="M23" s="16"/>
      <c r="N23" s="16"/>
      <c r="O23" s="16"/>
      <c r="P23" s="17"/>
      <c r="Q23" s="18">
        <f t="shared" ref="Q23:AC23" si="8">+Q24+Q25</f>
        <v>0</v>
      </c>
      <c r="R23" s="18">
        <f t="shared" si="8"/>
        <v>0</v>
      </c>
      <c r="S23" s="18">
        <f t="shared" si="8"/>
        <v>0</v>
      </c>
      <c r="T23" s="18">
        <f t="shared" si="8"/>
        <v>0</v>
      </c>
      <c r="U23" s="18">
        <f t="shared" si="8"/>
        <v>0</v>
      </c>
      <c r="V23" s="18">
        <f t="shared" si="8"/>
        <v>0</v>
      </c>
      <c r="W23" s="18">
        <f t="shared" si="8"/>
        <v>0</v>
      </c>
      <c r="X23" s="18">
        <f t="shared" si="8"/>
        <v>0</v>
      </c>
      <c r="Y23" s="18">
        <f t="shared" si="8"/>
        <v>0</v>
      </c>
      <c r="Z23" s="18">
        <f t="shared" si="8"/>
        <v>0</v>
      </c>
      <c r="AA23" s="18">
        <f t="shared" si="8"/>
        <v>0</v>
      </c>
      <c r="AB23" s="18">
        <f t="shared" si="8"/>
        <v>0</v>
      </c>
      <c r="AC23" s="18">
        <f t="shared" si="8"/>
        <v>0</v>
      </c>
      <c r="AD23" s="14"/>
    </row>
    <row r="24" spans="1:31" ht="12.75" customHeight="1" x14ac:dyDescent="0.2">
      <c r="A24" s="19" t="s">
        <v>58</v>
      </c>
      <c r="B24" s="19">
        <v>1</v>
      </c>
      <c r="C24" s="19">
        <v>1</v>
      </c>
      <c r="D24" s="19">
        <v>7</v>
      </c>
      <c r="E24" s="19">
        <v>2</v>
      </c>
      <c r="F24" s="19">
        <v>1</v>
      </c>
      <c r="G24" s="19">
        <v>0</v>
      </c>
      <c r="H24" s="19">
        <v>0</v>
      </c>
      <c r="I24" s="20"/>
      <c r="J24" s="21"/>
      <c r="K24" s="22"/>
      <c r="L24" s="27"/>
      <c r="M24" s="22" t="s">
        <v>59</v>
      </c>
      <c r="N24" s="22"/>
      <c r="O24" s="22"/>
      <c r="P24" s="23"/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14"/>
    </row>
    <row r="25" spans="1:31" ht="12.75" customHeight="1" x14ac:dyDescent="0.2">
      <c r="A25" s="19" t="s">
        <v>60</v>
      </c>
      <c r="B25" s="19">
        <v>1</v>
      </c>
      <c r="C25" s="19">
        <v>1</v>
      </c>
      <c r="D25" s="19">
        <v>7</v>
      </c>
      <c r="E25" s="19">
        <v>2</v>
      </c>
      <c r="F25" s="19">
        <v>2</v>
      </c>
      <c r="G25" s="19">
        <v>0</v>
      </c>
      <c r="H25" s="19">
        <v>0</v>
      </c>
      <c r="I25" s="20"/>
      <c r="J25" s="21"/>
      <c r="K25" s="22"/>
      <c r="L25" s="27"/>
      <c r="M25" s="22" t="s">
        <v>61</v>
      </c>
      <c r="N25" s="22"/>
      <c r="O25" s="22"/>
      <c r="P25" s="23"/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14"/>
    </row>
    <row r="26" spans="1:31" ht="12.75" customHeight="1" x14ac:dyDescent="0.2">
      <c r="A26" s="19" t="s">
        <v>62</v>
      </c>
      <c r="B26" s="19">
        <v>1</v>
      </c>
      <c r="C26" s="19">
        <v>1</v>
      </c>
      <c r="D26" s="19">
        <v>7</v>
      </c>
      <c r="E26" s="19">
        <v>3</v>
      </c>
      <c r="F26" s="19">
        <v>0</v>
      </c>
      <c r="G26" s="19">
        <v>0</v>
      </c>
      <c r="H26" s="19">
        <v>0</v>
      </c>
      <c r="I26" s="20"/>
      <c r="J26" s="21"/>
      <c r="K26" s="22"/>
      <c r="L26" s="27" t="s">
        <v>63</v>
      </c>
      <c r="M26" s="22"/>
      <c r="N26" s="22"/>
      <c r="O26" s="22"/>
      <c r="P26" s="23"/>
      <c r="Q26" s="24">
        <v>0</v>
      </c>
      <c r="R26" s="24">
        <v>0</v>
      </c>
      <c r="S26" s="24">
        <v>23715892</v>
      </c>
      <c r="T26" s="24">
        <v>34848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14"/>
      <c r="AE26" s="14"/>
    </row>
    <row r="27" spans="1:31" ht="12.75" customHeight="1" x14ac:dyDescent="0.2">
      <c r="A27" s="19" t="s">
        <v>64</v>
      </c>
      <c r="B27" s="19">
        <v>1</v>
      </c>
      <c r="C27" s="19">
        <v>1</v>
      </c>
      <c r="D27" s="19">
        <v>7</v>
      </c>
      <c r="E27" s="19">
        <v>5</v>
      </c>
      <c r="F27" s="19">
        <v>0</v>
      </c>
      <c r="G27" s="19">
        <v>0</v>
      </c>
      <c r="H27" s="19">
        <v>0</v>
      </c>
      <c r="I27" s="20"/>
      <c r="J27" s="21"/>
      <c r="K27" s="22"/>
      <c r="L27" s="27" t="s">
        <v>65</v>
      </c>
      <c r="M27" s="22"/>
      <c r="N27" s="22"/>
      <c r="O27" s="22"/>
      <c r="P27" s="23"/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14"/>
    </row>
    <row r="28" spans="1:31" ht="12.75" customHeight="1" x14ac:dyDescent="0.2">
      <c r="A28" s="19" t="s">
        <v>66</v>
      </c>
      <c r="B28" s="19">
        <v>1</v>
      </c>
      <c r="C28" s="19">
        <v>1</v>
      </c>
      <c r="D28" s="19">
        <v>7</v>
      </c>
      <c r="E28" s="19">
        <v>50</v>
      </c>
      <c r="F28" s="19">
        <v>0</v>
      </c>
      <c r="G28" s="19">
        <v>0</v>
      </c>
      <c r="H28" s="19">
        <v>0</v>
      </c>
      <c r="I28" s="20"/>
      <c r="J28" s="21"/>
      <c r="K28" s="22"/>
      <c r="L28" s="22" t="s">
        <v>67</v>
      </c>
      <c r="M28" s="22"/>
      <c r="N28" s="22"/>
      <c r="O28" s="22"/>
      <c r="P28" s="23"/>
      <c r="Q28" s="24">
        <v>26309</v>
      </c>
      <c r="R28" s="24">
        <f>515480-455086</f>
        <v>60394</v>
      </c>
      <c r="S28" s="24">
        <f>121238-Q28-R28</f>
        <v>34535</v>
      </c>
      <c r="T28" s="24">
        <v>27301</v>
      </c>
      <c r="U28" s="24">
        <v>27147</v>
      </c>
      <c r="V28" s="24">
        <v>34158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14"/>
      <c r="AE28" s="14"/>
    </row>
    <row r="29" spans="1:31" ht="12.75" customHeight="1" x14ac:dyDescent="0.2">
      <c r="A29" s="15" t="s">
        <v>68</v>
      </c>
      <c r="B29" s="15">
        <v>1</v>
      </c>
      <c r="C29" s="15">
        <v>1</v>
      </c>
      <c r="D29" s="15">
        <v>9</v>
      </c>
      <c r="E29" s="15">
        <v>0</v>
      </c>
      <c r="F29" s="15">
        <v>0</v>
      </c>
      <c r="G29" s="15">
        <v>0</v>
      </c>
      <c r="H29" s="15">
        <v>0</v>
      </c>
      <c r="I29" s="10"/>
      <c r="J29" s="11"/>
      <c r="K29" s="16" t="s">
        <v>69</v>
      </c>
      <c r="L29" s="16"/>
      <c r="M29" s="16"/>
      <c r="N29" s="16"/>
      <c r="O29" s="16"/>
      <c r="P29" s="17"/>
      <c r="Q29" s="18">
        <f t="shared" ref="Q29:AC29" si="9">+Q30+Q37+Q41+Q47+Q51+Q54+Q55+Q56</f>
        <v>0</v>
      </c>
      <c r="R29" s="18">
        <f t="shared" si="9"/>
        <v>0</v>
      </c>
      <c r="S29" s="18">
        <f t="shared" si="9"/>
        <v>0</v>
      </c>
      <c r="T29" s="18">
        <f t="shared" si="9"/>
        <v>0</v>
      </c>
      <c r="U29" s="18">
        <f t="shared" si="9"/>
        <v>0</v>
      </c>
      <c r="V29" s="18">
        <f t="shared" si="9"/>
        <v>0</v>
      </c>
      <c r="W29" s="18">
        <f t="shared" si="9"/>
        <v>0</v>
      </c>
      <c r="X29" s="18">
        <f t="shared" si="9"/>
        <v>0</v>
      </c>
      <c r="Y29" s="18">
        <f t="shared" si="9"/>
        <v>0</v>
      </c>
      <c r="Z29" s="18">
        <f t="shared" si="9"/>
        <v>0</v>
      </c>
      <c r="AA29" s="18">
        <f t="shared" si="9"/>
        <v>0</v>
      </c>
      <c r="AB29" s="18">
        <f t="shared" si="9"/>
        <v>0</v>
      </c>
      <c r="AC29" s="18">
        <f t="shared" si="9"/>
        <v>0</v>
      </c>
      <c r="AD29" s="14"/>
    </row>
    <row r="30" spans="1:31" ht="12.75" customHeight="1" x14ac:dyDescent="0.2">
      <c r="A30" s="15" t="s">
        <v>70</v>
      </c>
      <c r="B30" s="15">
        <v>1</v>
      </c>
      <c r="C30" s="15">
        <v>1</v>
      </c>
      <c r="D30" s="15">
        <v>9</v>
      </c>
      <c r="E30" s="15">
        <v>1</v>
      </c>
      <c r="F30" s="15">
        <v>0</v>
      </c>
      <c r="G30" s="15">
        <v>0</v>
      </c>
      <c r="H30" s="15">
        <v>0</v>
      </c>
      <c r="I30" s="10"/>
      <c r="J30" s="11"/>
      <c r="K30" s="16"/>
      <c r="L30" s="16" t="s">
        <v>71</v>
      </c>
      <c r="M30" s="16"/>
      <c r="N30" s="16"/>
      <c r="O30" s="16"/>
      <c r="P30" s="17"/>
      <c r="Q30" s="18">
        <f t="shared" ref="Q30:AC30" si="10">+Q31+Q32+Q33+Q34+Q35+Q36</f>
        <v>0</v>
      </c>
      <c r="R30" s="18">
        <f t="shared" si="10"/>
        <v>0</v>
      </c>
      <c r="S30" s="18">
        <f t="shared" si="10"/>
        <v>0</v>
      </c>
      <c r="T30" s="18">
        <f t="shared" si="10"/>
        <v>0</v>
      </c>
      <c r="U30" s="18">
        <f t="shared" si="10"/>
        <v>0</v>
      </c>
      <c r="V30" s="18">
        <f t="shared" si="10"/>
        <v>0</v>
      </c>
      <c r="W30" s="18">
        <f t="shared" si="10"/>
        <v>0</v>
      </c>
      <c r="X30" s="18">
        <f t="shared" si="10"/>
        <v>0</v>
      </c>
      <c r="Y30" s="18">
        <f t="shared" si="10"/>
        <v>0</v>
      </c>
      <c r="Z30" s="18">
        <f t="shared" si="10"/>
        <v>0</v>
      </c>
      <c r="AA30" s="18">
        <f t="shared" si="10"/>
        <v>0</v>
      </c>
      <c r="AB30" s="18">
        <f t="shared" si="10"/>
        <v>0</v>
      </c>
      <c r="AC30" s="18">
        <f t="shared" si="10"/>
        <v>0</v>
      </c>
      <c r="AD30" s="14"/>
    </row>
    <row r="31" spans="1:31" ht="12.75" customHeight="1" x14ac:dyDescent="0.2">
      <c r="A31" s="19" t="s">
        <v>72</v>
      </c>
      <c r="B31" s="19">
        <v>1</v>
      </c>
      <c r="C31" s="19">
        <v>1</v>
      </c>
      <c r="D31" s="19">
        <v>9</v>
      </c>
      <c r="E31" s="19">
        <v>1</v>
      </c>
      <c r="F31" s="19">
        <v>1</v>
      </c>
      <c r="G31" s="19">
        <v>0</v>
      </c>
      <c r="H31" s="19">
        <v>0</v>
      </c>
      <c r="I31" s="20"/>
      <c r="J31" s="21"/>
      <c r="K31" s="22"/>
      <c r="L31" s="22"/>
      <c r="M31" s="22" t="s">
        <v>73</v>
      </c>
      <c r="N31" s="22"/>
      <c r="O31" s="22"/>
      <c r="P31" s="23"/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14"/>
    </row>
    <row r="32" spans="1:31" ht="12.75" customHeight="1" x14ac:dyDescent="0.2">
      <c r="A32" s="19" t="s">
        <v>74</v>
      </c>
      <c r="B32" s="19">
        <v>1</v>
      </c>
      <c r="C32" s="19">
        <v>1</v>
      </c>
      <c r="D32" s="19">
        <v>9</v>
      </c>
      <c r="E32" s="19">
        <v>1</v>
      </c>
      <c r="F32" s="19">
        <v>2</v>
      </c>
      <c r="G32" s="19">
        <v>0</v>
      </c>
      <c r="H32" s="19">
        <v>0</v>
      </c>
      <c r="I32" s="20"/>
      <c r="J32" s="21"/>
      <c r="K32" s="22"/>
      <c r="L32" s="22"/>
      <c r="M32" s="22" t="s">
        <v>75</v>
      </c>
      <c r="N32" s="22"/>
      <c r="O32" s="22"/>
      <c r="P32" s="23"/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14"/>
    </row>
    <row r="33" spans="1:30" ht="12.75" customHeight="1" x14ac:dyDescent="0.2">
      <c r="A33" s="19" t="s">
        <v>76</v>
      </c>
      <c r="B33" s="19">
        <v>1</v>
      </c>
      <c r="C33" s="19">
        <v>1</v>
      </c>
      <c r="D33" s="19">
        <v>9</v>
      </c>
      <c r="E33" s="19">
        <v>1</v>
      </c>
      <c r="F33" s="19">
        <v>3</v>
      </c>
      <c r="G33" s="19">
        <v>0</v>
      </c>
      <c r="H33" s="19">
        <v>0</v>
      </c>
      <c r="I33" s="20"/>
      <c r="J33" s="21"/>
      <c r="K33" s="22"/>
      <c r="L33" s="22"/>
      <c r="M33" s="22" t="s">
        <v>77</v>
      </c>
      <c r="N33" s="22"/>
      <c r="O33" s="22"/>
      <c r="P33" s="23"/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14"/>
    </row>
    <row r="34" spans="1:30" ht="12.75" customHeight="1" x14ac:dyDescent="0.2">
      <c r="A34" s="19" t="s">
        <v>78</v>
      </c>
      <c r="B34" s="19">
        <v>1</v>
      </c>
      <c r="C34" s="19">
        <v>1</v>
      </c>
      <c r="D34" s="19">
        <v>9</v>
      </c>
      <c r="E34" s="19">
        <v>1</v>
      </c>
      <c r="F34" s="19">
        <v>4</v>
      </c>
      <c r="G34" s="19">
        <v>0</v>
      </c>
      <c r="H34" s="19">
        <v>0</v>
      </c>
      <c r="I34" s="20"/>
      <c r="J34" s="21"/>
      <c r="K34" s="22"/>
      <c r="L34" s="22"/>
      <c r="M34" s="22" t="s">
        <v>79</v>
      </c>
      <c r="N34" s="22"/>
      <c r="O34" s="22"/>
      <c r="P34" s="23"/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14"/>
    </row>
    <row r="35" spans="1:30" ht="12.75" customHeight="1" x14ac:dyDescent="0.2">
      <c r="A35" s="19" t="s">
        <v>80</v>
      </c>
      <c r="B35" s="19">
        <v>1</v>
      </c>
      <c r="C35" s="19">
        <v>1</v>
      </c>
      <c r="D35" s="19">
        <v>9</v>
      </c>
      <c r="E35" s="19">
        <v>1</v>
      </c>
      <c r="F35" s="19">
        <v>5</v>
      </c>
      <c r="G35" s="19">
        <v>0</v>
      </c>
      <c r="H35" s="19">
        <v>0</v>
      </c>
      <c r="I35" s="20"/>
      <c r="J35" s="21"/>
      <c r="K35" s="22"/>
      <c r="L35" s="22"/>
      <c r="M35" s="22" t="s">
        <v>81</v>
      </c>
      <c r="N35" s="22"/>
      <c r="O35" s="22"/>
      <c r="P35" s="23"/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14"/>
    </row>
    <row r="36" spans="1:30" ht="12.75" customHeight="1" x14ac:dyDescent="0.2">
      <c r="A36" s="19" t="s">
        <v>82</v>
      </c>
      <c r="B36" s="19">
        <v>1</v>
      </c>
      <c r="C36" s="19">
        <v>1</v>
      </c>
      <c r="D36" s="19">
        <v>9</v>
      </c>
      <c r="E36" s="19">
        <v>1</v>
      </c>
      <c r="F36" s="19">
        <v>50</v>
      </c>
      <c r="G36" s="19">
        <v>0</v>
      </c>
      <c r="H36" s="19">
        <v>0</v>
      </c>
      <c r="I36" s="20"/>
      <c r="J36" s="21"/>
      <c r="K36" s="22"/>
      <c r="L36" s="22"/>
      <c r="M36" s="22" t="s">
        <v>83</v>
      </c>
      <c r="N36" s="22"/>
      <c r="O36" s="22"/>
      <c r="P36" s="23"/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14"/>
    </row>
    <row r="37" spans="1:30" ht="12.75" customHeight="1" x14ac:dyDescent="0.2">
      <c r="A37" s="15" t="s">
        <v>84</v>
      </c>
      <c r="B37" s="15">
        <v>1</v>
      </c>
      <c r="C37" s="15">
        <v>1</v>
      </c>
      <c r="D37" s="15">
        <v>9</v>
      </c>
      <c r="E37" s="15">
        <v>2</v>
      </c>
      <c r="F37" s="15">
        <v>0</v>
      </c>
      <c r="G37" s="15">
        <v>0</v>
      </c>
      <c r="H37" s="15">
        <v>0</v>
      </c>
      <c r="I37" s="10"/>
      <c r="J37" s="11"/>
      <c r="K37" s="16"/>
      <c r="L37" s="16" t="s">
        <v>85</v>
      </c>
      <c r="M37" s="16"/>
      <c r="N37" s="16"/>
      <c r="O37" s="16"/>
      <c r="P37" s="17"/>
      <c r="Q37" s="18">
        <f t="shared" ref="Q37:AC37" si="11">+Q38+Q39+Q40</f>
        <v>0</v>
      </c>
      <c r="R37" s="18">
        <f t="shared" si="11"/>
        <v>0</v>
      </c>
      <c r="S37" s="18">
        <f t="shared" si="11"/>
        <v>0</v>
      </c>
      <c r="T37" s="18">
        <f t="shared" si="11"/>
        <v>0</v>
      </c>
      <c r="U37" s="18">
        <f t="shared" si="11"/>
        <v>0</v>
      </c>
      <c r="V37" s="18">
        <f t="shared" si="11"/>
        <v>0</v>
      </c>
      <c r="W37" s="18">
        <f t="shared" si="11"/>
        <v>0</v>
      </c>
      <c r="X37" s="18">
        <f t="shared" si="11"/>
        <v>0</v>
      </c>
      <c r="Y37" s="18">
        <f t="shared" si="11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C37" s="18">
        <f t="shared" si="11"/>
        <v>0</v>
      </c>
      <c r="AD37" s="14"/>
    </row>
    <row r="38" spans="1:30" ht="12.75" customHeight="1" x14ac:dyDescent="0.2">
      <c r="A38" s="19" t="s">
        <v>86</v>
      </c>
      <c r="B38" s="19">
        <v>1</v>
      </c>
      <c r="C38" s="19">
        <v>1</v>
      </c>
      <c r="D38" s="19">
        <v>9</v>
      </c>
      <c r="E38" s="19">
        <v>2</v>
      </c>
      <c r="F38" s="19">
        <v>1</v>
      </c>
      <c r="G38" s="19">
        <v>0</v>
      </c>
      <c r="H38" s="19">
        <v>0</v>
      </c>
      <c r="I38" s="20"/>
      <c r="J38" s="21"/>
      <c r="K38" s="22"/>
      <c r="L38" s="22"/>
      <c r="M38" s="22" t="s">
        <v>87</v>
      </c>
      <c r="N38" s="22"/>
      <c r="O38" s="22"/>
      <c r="P38" s="23"/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14"/>
    </row>
    <row r="39" spans="1:30" ht="12.75" customHeight="1" x14ac:dyDescent="0.2">
      <c r="A39" s="19" t="s">
        <v>88</v>
      </c>
      <c r="B39" s="19">
        <v>1</v>
      </c>
      <c r="C39" s="19">
        <v>1</v>
      </c>
      <c r="D39" s="19">
        <v>9</v>
      </c>
      <c r="E39" s="19">
        <v>2</v>
      </c>
      <c r="F39" s="19">
        <v>2</v>
      </c>
      <c r="G39" s="19">
        <v>0</v>
      </c>
      <c r="H39" s="19">
        <v>0</v>
      </c>
      <c r="I39" s="20"/>
      <c r="J39" s="21"/>
      <c r="K39" s="22"/>
      <c r="L39" s="22"/>
      <c r="M39" s="22" t="s">
        <v>89</v>
      </c>
      <c r="N39" s="22"/>
      <c r="O39" s="22"/>
      <c r="P39" s="23"/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14"/>
    </row>
    <row r="40" spans="1:30" ht="12.75" customHeight="1" x14ac:dyDescent="0.2">
      <c r="A40" s="19" t="s">
        <v>90</v>
      </c>
      <c r="B40" s="19">
        <v>1</v>
      </c>
      <c r="C40" s="19">
        <v>1</v>
      </c>
      <c r="D40" s="19">
        <v>9</v>
      </c>
      <c r="E40" s="19">
        <v>2</v>
      </c>
      <c r="F40" s="19">
        <v>50</v>
      </c>
      <c r="G40" s="19">
        <v>0</v>
      </c>
      <c r="H40" s="19">
        <v>0</v>
      </c>
      <c r="I40" s="20"/>
      <c r="J40" s="21"/>
      <c r="K40" s="22"/>
      <c r="L40" s="22"/>
      <c r="M40" s="22" t="s">
        <v>91</v>
      </c>
      <c r="N40" s="22"/>
      <c r="O40" s="22"/>
      <c r="P40" s="23"/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14"/>
    </row>
    <row r="41" spans="1:30" ht="12.75" customHeight="1" x14ac:dyDescent="0.2">
      <c r="A41" s="15" t="s">
        <v>92</v>
      </c>
      <c r="B41" s="15">
        <v>1</v>
      </c>
      <c r="C41" s="15">
        <v>1</v>
      </c>
      <c r="D41" s="15">
        <v>9</v>
      </c>
      <c r="E41" s="15">
        <v>3</v>
      </c>
      <c r="F41" s="15">
        <v>0</v>
      </c>
      <c r="G41" s="15">
        <v>0</v>
      </c>
      <c r="H41" s="15">
        <v>0</v>
      </c>
      <c r="I41" s="10"/>
      <c r="J41" s="11"/>
      <c r="K41" s="16"/>
      <c r="L41" s="16" t="s">
        <v>93</v>
      </c>
      <c r="M41" s="16"/>
      <c r="N41" s="16"/>
      <c r="O41" s="16"/>
      <c r="P41" s="17"/>
      <c r="Q41" s="18">
        <f t="shared" ref="Q41:AC41" si="12">+Q42+Q43+Q44+Q45+Q46</f>
        <v>0</v>
      </c>
      <c r="R41" s="18">
        <f t="shared" si="12"/>
        <v>0</v>
      </c>
      <c r="S41" s="18">
        <f t="shared" si="12"/>
        <v>0</v>
      </c>
      <c r="T41" s="18">
        <f t="shared" si="12"/>
        <v>0</v>
      </c>
      <c r="U41" s="18">
        <f t="shared" si="12"/>
        <v>0</v>
      </c>
      <c r="V41" s="18">
        <f t="shared" si="12"/>
        <v>0</v>
      </c>
      <c r="W41" s="18">
        <f t="shared" si="12"/>
        <v>0</v>
      </c>
      <c r="X41" s="18">
        <f t="shared" si="12"/>
        <v>0</v>
      </c>
      <c r="Y41" s="18">
        <f t="shared" si="12"/>
        <v>0</v>
      </c>
      <c r="Z41" s="18">
        <f t="shared" si="12"/>
        <v>0</v>
      </c>
      <c r="AA41" s="18">
        <f t="shared" si="12"/>
        <v>0</v>
      </c>
      <c r="AB41" s="18">
        <f t="shared" si="12"/>
        <v>0</v>
      </c>
      <c r="AC41" s="18">
        <f t="shared" si="12"/>
        <v>0</v>
      </c>
      <c r="AD41" s="14"/>
    </row>
    <row r="42" spans="1:30" ht="12.75" customHeight="1" x14ac:dyDescent="0.2">
      <c r="A42" s="19" t="s">
        <v>94</v>
      </c>
      <c r="B42" s="19">
        <v>1</v>
      </c>
      <c r="C42" s="19">
        <v>1</v>
      </c>
      <c r="D42" s="19">
        <v>9</v>
      </c>
      <c r="E42" s="19">
        <v>3</v>
      </c>
      <c r="F42" s="19">
        <v>1</v>
      </c>
      <c r="G42" s="19">
        <v>0</v>
      </c>
      <c r="H42" s="19">
        <v>0</v>
      </c>
      <c r="I42" s="20"/>
      <c r="J42" s="21"/>
      <c r="K42" s="22"/>
      <c r="L42" s="22"/>
      <c r="M42" s="22" t="s">
        <v>95</v>
      </c>
      <c r="N42" s="22"/>
      <c r="O42" s="22"/>
      <c r="P42" s="23"/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14"/>
    </row>
    <row r="43" spans="1:30" ht="12.75" customHeight="1" x14ac:dyDescent="0.2">
      <c r="A43" s="19" t="s">
        <v>96</v>
      </c>
      <c r="B43" s="19">
        <v>1</v>
      </c>
      <c r="C43" s="19">
        <v>1</v>
      </c>
      <c r="D43" s="19">
        <v>9</v>
      </c>
      <c r="E43" s="19">
        <v>3</v>
      </c>
      <c r="F43" s="19">
        <v>2</v>
      </c>
      <c r="G43" s="19">
        <v>0</v>
      </c>
      <c r="H43" s="19">
        <v>0</v>
      </c>
      <c r="I43" s="20"/>
      <c r="J43" s="21"/>
      <c r="K43" s="22"/>
      <c r="L43" s="22"/>
      <c r="M43" s="22" t="s">
        <v>97</v>
      </c>
      <c r="N43" s="22"/>
      <c r="O43" s="22"/>
      <c r="P43" s="23"/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14"/>
    </row>
    <row r="44" spans="1:30" ht="12.75" customHeight="1" x14ac:dyDescent="0.2">
      <c r="A44" s="19" t="s">
        <v>98</v>
      </c>
      <c r="B44" s="19">
        <v>1</v>
      </c>
      <c r="C44" s="19">
        <v>1</v>
      </c>
      <c r="D44" s="19">
        <v>9</v>
      </c>
      <c r="E44" s="19">
        <v>3</v>
      </c>
      <c r="F44" s="19">
        <v>3</v>
      </c>
      <c r="G44" s="19">
        <v>0</v>
      </c>
      <c r="H44" s="19">
        <v>0</v>
      </c>
      <c r="I44" s="20"/>
      <c r="J44" s="21"/>
      <c r="K44" s="22"/>
      <c r="L44" s="22"/>
      <c r="M44" s="22" t="s">
        <v>99</v>
      </c>
      <c r="N44" s="22"/>
      <c r="O44" s="22"/>
      <c r="P44" s="23"/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14"/>
    </row>
    <row r="45" spans="1:30" ht="12.75" customHeight="1" x14ac:dyDescent="0.2">
      <c r="A45" s="19" t="s">
        <v>100</v>
      </c>
      <c r="B45" s="19">
        <v>1</v>
      </c>
      <c r="C45" s="19">
        <v>1</v>
      </c>
      <c r="D45" s="19">
        <v>9</v>
      </c>
      <c r="E45" s="19">
        <v>3</v>
      </c>
      <c r="F45" s="19">
        <v>4</v>
      </c>
      <c r="G45" s="19">
        <v>0</v>
      </c>
      <c r="H45" s="19">
        <v>0</v>
      </c>
      <c r="I45" s="20"/>
      <c r="J45" s="21"/>
      <c r="K45" s="22"/>
      <c r="L45" s="22"/>
      <c r="M45" s="22" t="s">
        <v>101</v>
      </c>
      <c r="N45" s="22"/>
      <c r="O45" s="22"/>
      <c r="P45" s="23"/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14"/>
    </row>
    <row r="46" spans="1:30" ht="12.75" customHeight="1" x14ac:dyDescent="0.2">
      <c r="A46" s="19" t="s">
        <v>102</v>
      </c>
      <c r="B46" s="19">
        <v>1</v>
      </c>
      <c r="C46" s="19">
        <v>1</v>
      </c>
      <c r="D46" s="19">
        <v>9</v>
      </c>
      <c r="E46" s="19">
        <v>3</v>
      </c>
      <c r="F46" s="19">
        <v>50</v>
      </c>
      <c r="G46" s="19">
        <v>0</v>
      </c>
      <c r="H46" s="19">
        <v>0</v>
      </c>
      <c r="I46" s="20"/>
      <c r="J46" s="21"/>
      <c r="K46" s="22"/>
      <c r="L46" s="22"/>
      <c r="M46" s="22" t="s">
        <v>103</v>
      </c>
      <c r="N46" s="22"/>
      <c r="O46" s="22"/>
      <c r="P46" s="23"/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14"/>
    </row>
    <row r="47" spans="1:30" ht="12.75" customHeight="1" x14ac:dyDescent="0.2">
      <c r="A47" s="15" t="s">
        <v>104</v>
      </c>
      <c r="B47" s="15">
        <v>1</v>
      </c>
      <c r="C47" s="15">
        <v>1</v>
      </c>
      <c r="D47" s="15">
        <v>9</v>
      </c>
      <c r="E47" s="15">
        <v>4</v>
      </c>
      <c r="F47" s="15">
        <v>0</v>
      </c>
      <c r="G47" s="15">
        <v>0</v>
      </c>
      <c r="H47" s="15">
        <v>0</v>
      </c>
      <c r="I47" s="10"/>
      <c r="J47" s="11"/>
      <c r="K47" s="16"/>
      <c r="L47" s="16" t="s">
        <v>105</v>
      </c>
      <c r="M47" s="16"/>
      <c r="N47" s="16"/>
      <c r="O47" s="16"/>
      <c r="P47" s="17"/>
      <c r="Q47" s="18">
        <f t="shared" ref="Q47:AC47" si="13">+Q48+Q49+Q50</f>
        <v>0</v>
      </c>
      <c r="R47" s="18">
        <f t="shared" si="13"/>
        <v>0</v>
      </c>
      <c r="S47" s="18">
        <f t="shared" si="13"/>
        <v>0</v>
      </c>
      <c r="T47" s="18">
        <f t="shared" si="13"/>
        <v>0</v>
      </c>
      <c r="U47" s="18">
        <f t="shared" si="13"/>
        <v>0</v>
      </c>
      <c r="V47" s="18">
        <f t="shared" si="13"/>
        <v>0</v>
      </c>
      <c r="W47" s="18">
        <f t="shared" si="13"/>
        <v>0</v>
      </c>
      <c r="X47" s="18">
        <f t="shared" si="13"/>
        <v>0</v>
      </c>
      <c r="Y47" s="18">
        <f t="shared" si="13"/>
        <v>0</v>
      </c>
      <c r="Z47" s="18">
        <f t="shared" si="13"/>
        <v>0</v>
      </c>
      <c r="AA47" s="18">
        <f t="shared" si="13"/>
        <v>0</v>
      </c>
      <c r="AB47" s="18">
        <f t="shared" si="13"/>
        <v>0</v>
      </c>
      <c r="AC47" s="18">
        <f t="shared" si="13"/>
        <v>0</v>
      </c>
      <c r="AD47" s="14"/>
    </row>
    <row r="48" spans="1:30" ht="12.75" customHeight="1" x14ac:dyDescent="0.2">
      <c r="A48" s="19" t="s">
        <v>106</v>
      </c>
      <c r="B48" s="19">
        <v>1</v>
      </c>
      <c r="C48" s="19">
        <v>1</v>
      </c>
      <c r="D48" s="19">
        <v>9</v>
      </c>
      <c r="E48" s="19">
        <v>4</v>
      </c>
      <c r="F48" s="19">
        <v>1</v>
      </c>
      <c r="G48" s="19">
        <v>0</v>
      </c>
      <c r="H48" s="19">
        <v>0</v>
      </c>
      <c r="I48" s="20"/>
      <c r="J48" s="21"/>
      <c r="K48" s="22"/>
      <c r="L48" s="22"/>
      <c r="M48" s="22" t="s">
        <v>107</v>
      </c>
      <c r="N48" s="22"/>
      <c r="O48" s="22"/>
      <c r="P48" s="23"/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14"/>
    </row>
    <row r="49" spans="1:30" ht="12.75" customHeight="1" x14ac:dyDescent="0.2">
      <c r="A49" s="19" t="s">
        <v>108</v>
      </c>
      <c r="B49" s="19">
        <v>1</v>
      </c>
      <c r="C49" s="19">
        <v>1</v>
      </c>
      <c r="D49" s="19">
        <v>9</v>
      </c>
      <c r="E49" s="19">
        <v>4</v>
      </c>
      <c r="F49" s="19">
        <v>2</v>
      </c>
      <c r="G49" s="19">
        <v>0</v>
      </c>
      <c r="H49" s="19">
        <v>0</v>
      </c>
      <c r="I49" s="20"/>
      <c r="J49" s="21"/>
      <c r="K49" s="22"/>
      <c r="L49" s="22"/>
      <c r="M49" s="22" t="s">
        <v>109</v>
      </c>
      <c r="N49" s="22"/>
      <c r="O49" s="22"/>
      <c r="P49" s="23"/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14"/>
    </row>
    <row r="50" spans="1:30" ht="12.75" customHeight="1" x14ac:dyDescent="0.2">
      <c r="A50" s="19" t="s">
        <v>110</v>
      </c>
      <c r="B50" s="19">
        <v>1</v>
      </c>
      <c r="C50" s="19">
        <v>1</v>
      </c>
      <c r="D50" s="19">
        <v>9</v>
      </c>
      <c r="E50" s="19">
        <v>4</v>
      </c>
      <c r="F50" s="19">
        <v>50</v>
      </c>
      <c r="G50" s="19">
        <v>0</v>
      </c>
      <c r="H50" s="19">
        <v>0</v>
      </c>
      <c r="I50" s="20"/>
      <c r="J50" s="21"/>
      <c r="K50" s="22"/>
      <c r="L50" s="22"/>
      <c r="M50" s="22" t="s">
        <v>91</v>
      </c>
      <c r="N50" s="22"/>
      <c r="O50" s="22"/>
      <c r="P50" s="23"/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14"/>
    </row>
    <row r="51" spans="1:30" ht="12.75" customHeight="1" x14ac:dyDescent="0.2">
      <c r="A51" s="15" t="s">
        <v>111</v>
      </c>
      <c r="B51" s="15">
        <v>1</v>
      </c>
      <c r="C51" s="15">
        <v>1</v>
      </c>
      <c r="D51" s="15">
        <v>9</v>
      </c>
      <c r="E51" s="15">
        <v>5</v>
      </c>
      <c r="F51" s="15">
        <v>0</v>
      </c>
      <c r="G51" s="15">
        <v>0</v>
      </c>
      <c r="H51" s="15">
        <v>0</v>
      </c>
      <c r="I51" s="10"/>
      <c r="J51" s="11"/>
      <c r="K51" s="16"/>
      <c r="L51" s="16" t="s">
        <v>112</v>
      </c>
      <c r="M51" s="16"/>
      <c r="N51" s="16"/>
      <c r="O51" s="16"/>
      <c r="P51" s="17"/>
      <c r="Q51" s="18">
        <f t="shared" ref="Q51:AC51" si="14">+Q52+Q53</f>
        <v>0</v>
      </c>
      <c r="R51" s="18">
        <f t="shared" si="14"/>
        <v>0</v>
      </c>
      <c r="S51" s="18">
        <f t="shared" si="14"/>
        <v>0</v>
      </c>
      <c r="T51" s="18">
        <f t="shared" si="14"/>
        <v>0</v>
      </c>
      <c r="U51" s="18">
        <f t="shared" si="14"/>
        <v>0</v>
      </c>
      <c r="V51" s="18">
        <f t="shared" si="14"/>
        <v>0</v>
      </c>
      <c r="W51" s="18">
        <f t="shared" si="14"/>
        <v>0</v>
      </c>
      <c r="X51" s="18">
        <f t="shared" si="14"/>
        <v>0</v>
      </c>
      <c r="Y51" s="18">
        <f t="shared" si="14"/>
        <v>0</v>
      </c>
      <c r="Z51" s="18">
        <f t="shared" si="14"/>
        <v>0</v>
      </c>
      <c r="AA51" s="18">
        <f t="shared" si="14"/>
        <v>0</v>
      </c>
      <c r="AB51" s="18">
        <f t="shared" si="14"/>
        <v>0</v>
      </c>
      <c r="AC51" s="18">
        <f t="shared" si="14"/>
        <v>0</v>
      </c>
      <c r="AD51" s="14"/>
    </row>
    <row r="52" spans="1:30" ht="12.75" customHeight="1" x14ac:dyDescent="0.2">
      <c r="A52" s="19" t="s">
        <v>113</v>
      </c>
      <c r="B52" s="19">
        <v>1</v>
      </c>
      <c r="C52" s="19">
        <v>1</v>
      </c>
      <c r="D52" s="19">
        <v>9</v>
      </c>
      <c r="E52" s="19">
        <v>5</v>
      </c>
      <c r="F52" s="19">
        <v>1</v>
      </c>
      <c r="G52" s="19">
        <v>0</v>
      </c>
      <c r="H52" s="19">
        <v>0</v>
      </c>
      <c r="I52" s="20"/>
      <c r="J52" s="21"/>
      <c r="K52" s="22"/>
      <c r="L52" s="22"/>
      <c r="M52" s="22" t="s">
        <v>114</v>
      </c>
      <c r="N52" s="22"/>
      <c r="O52" s="22"/>
      <c r="P52" s="23"/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14"/>
    </row>
    <row r="53" spans="1:30" ht="12.75" customHeight="1" x14ac:dyDescent="0.2">
      <c r="A53" s="19" t="s">
        <v>115</v>
      </c>
      <c r="B53" s="19">
        <v>1</v>
      </c>
      <c r="C53" s="19">
        <v>1</v>
      </c>
      <c r="D53" s="19">
        <v>9</v>
      </c>
      <c r="E53" s="19">
        <v>5</v>
      </c>
      <c r="F53" s="19">
        <v>50</v>
      </c>
      <c r="G53" s="19">
        <v>0</v>
      </c>
      <c r="H53" s="19">
        <v>0</v>
      </c>
      <c r="I53" s="20"/>
      <c r="J53" s="21"/>
      <c r="K53" s="22"/>
      <c r="L53" s="22"/>
      <c r="M53" s="22" t="s">
        <v>116</v>
      </c>
      <c r="N53" s="22"/>
      <c r="O53" s="22"/>
      <c r="P53" s="23"/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14"/>
    </row>
    <row r="54" spans="1:30" ht="12.75" customHeight="1" x14ac:dyDescent="0.2">
      <c r="A54" s="19" t="s">
        <v>117</v>
      </c>
      <c r="B54" s="19">
        <v>1</v>
      </c>
      <c r="C54" s="19">
        <v>1</v>
      </c>
      <c r="D54" s="19">
        <v>9</v>
      </c>
      <c r="E54" s="19">
        <v>6</v>
      </c>
      <c r="F54" s="19">
        <v>0</v>
      </c>
      <c r="G54" s="19">
        <v>0</v>
      </c>
      <c r="H54" s="19">
        <v>0</v>
      </c>
      <c r="I54" s="20"/>
      <c r="J54" s="21"/>
      <c r="K54" s="22"/>
      <c r="L54" s="22" t="s">
        <v>118</v>
      </c>
      <c r="M54" s="22"/>
      <c r="N54" s="22"/>
      <c r="O54" s="22"/>
      <c r="P54" s="23"/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14"/>
    </row>
    <row r="55" spans="1:30" ht="12.75" customHeight="1" x14ac:dyDescent="0.2">
      <c r="A55" s="19" t="s">
        <v>119</v>
      </c>
      <c r="B55" s="19">
        <v>1</v>
      </c>
      <c r="C55" s="19">
        <v>1</v>
      </c>
      <c r="D55" s="19">
        <v>9</v>
      </c>
      <c r="E55" s="19">
        <v>7</v>
      </c>
      <c r="F55" s="19">
        <v>0</v>
      </c>
      <c r="G55" s="19">
        <v>0</v>
      </c>
      <c r="H55" s="19">
        <v>0</v>
      </c>
      <c r="I55" s="20"/>
      <c r="J55" s="21"/>
      <c r="K55" s="22"/>
      <c r="L55" s="22" t="s">
        <v>120</v>
      </c>
      <c r="M55" s="22"/>
      <c r="N55" s="22"/>
      <c r="O55" s="22"/>
      <c r="P55" s="23"/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14"/>
    </row>
    <row r="56" spans="1:30" ht="12.75" customHeight="1" x14ac:dyDescent="0.2">
      <c r="A56" s="19" t="s">
        <v>121</v>
      </c>
      <c r="B56" s="19">
        <v>1</v>
      </c>
      <c r="C56" s="19">
        <v>1</v>
      </c>
      <c r="D56" s="19">
        <v>9</v>
      </c>
      <c r="E56" s="19">
        <v>50</v>
      </c>
      <c r="F56" s="19">
        <v>0</v>
      </c>
      <c r="G56" s="19">
        <v>0</v>
      </c>
      <c r="H56" s="19">
        <v>0</v>
      </c>
      <c r="I56" s="20"/>
      <c r="J56" s="21"/>
      <c r="K56" s="22"/>
      <c r="L56" s="22" t="s">
        <v>122</v>
      </c>
      <c r="M56" s="22"/>
      <c r="N56" s="22"/>
      <c r="O56" s="22"/>
      <c r="P56" s="23"/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14"/>
    </row>
    <row r="57" spans="1:30" ht="12.75" customHeight="1" x14ac:dyDescent="0.2">
      <c r="A57" s="15" t="s">
        <v>123</v>
      </c>
      <c r="B57" s="15">
        <v>1</v>
      </c>
      <c r="C57" s="15">
        <v>2</v>
      </c>
      <c r="D57" s="15">
        <v>3</v>
      </c>
      <c r="E57" s="15">
        <v>0</v>
      </c>
      <c r="F57" s="15">
        <v>0</v>
      </c>
      <c r="G57" s="15">
        <v>0</v>
      </c>
      <c r="H57" s="15">
        <v>0</v>
      </c>
      <c r="I57" s="10"/>
      <c r="J57" s="11"/>
      <c r="K57" s="16" t="s">
        <v>124</v>
      </c>
      <c r="L57" s="16"/>
      <c r="M57" s="16"/>
      <c r="N57" s="16"/>
      <c r="O57" s="16"/>
      <c r="P57" s="17"/>
      <c r="Q57" s="18">
        <f t="shared" ref="Q57:AC57" si="15">+Q58+Q63+Q64+Q65+Q66+Q67</f>
        <v>0</v>
      </c>
      <c r="R57" s="18">
        <f t="shared" si="15"/>
        <v>0</v>
      </c>
      <c r="S57" s="18">
        <f t="shared" si="15"/>
        <v>0</v>
      </c>
      <c r="T57" s="18">
        <f t="shared" si="15"/>
        <v>0</v>
      </c>
      <c r="U57" s="18">
        <f t="shared" si="15"/>
        <v>0</v>
      </c>
      <c r="V57" s="18">
        <f t="shared" si="15"/>
        <v>0</v>
      </c>
      <c r="W57" s="18">
        <f t="shared" si="15"/>
        <v>0</v>
      </c>
      <c r="X57" s="18">
        <f t="shared" si="15"/>
        <v>0</v>
      </c>
      <c r="Y57" s="18">
        <f t="shared" si="15"/>
        <v>0</v>
      </c>
      <c r="Z57" s="18">
        <f t="shared" si="15"/>
        <v>0</v>
      </c>
      <c r="AA57" s="18">
        <f t="shared" si="15"/>
        <v>0</v>
      </c>
      <c r="AB57" s="18">
        <f t="shared" si="15"/>
        <v>0</v>
      </c>
      <c r="AC57" s="18">
        <f t="shared" si="15"/>
        <v>0</v>
      </c>
      <c r="AD57" s="14"/>
    </row>
    <row r="58" spans="1:30" ht="12.75" customHeight="1" x14ac:dyDescent="0.2">
      <c r="A58" s="15" t="s">
        <v>125</v>
      </c>
      <c r="B58" s="15">
        <v>1</v>
      </c>
      <c r="C58" s="15">
        <v>2</v>
      </c>
      <c r="D58" s="15">
        <v>3</v>
      </c>
      <c r="E58" s="15">
        <v>1</v>
      </c>
      <c r="F58" s="15">
        <v>0</v>
      </c>
      <c r="G58" s="15">
        <v>0</v>
      </c>
      <c r="H58" s="15">
        <v>0</v>
      </c>
      <c r="I58" s="10"/>
      <c r="J58" s="11"/>
      <c r="K58" s="16"/>
      <c r="L58" s="16" t="s">
        <v>126</v>
      </c>
      <c r="M58" s="16"/>
      <c r="N58" s="16"/>
      <c r="O58" s="16"/>
      <c r="P58" s="17"/>
      <c r="Q58" s="18">
        <f t="shared" ref="Q58:AC58" si="16">+Q59+Q60+Q61+Q62</f>
        <v>0</v>
      </c>
      <c r="R58" s="18">
        <f t="shared" si="16"/>
        <v>0</v>
      </c>
      <c r="S58" s="18">
        <f t="shared" si="16"/>
        <v>0</v>
      </c>
      <c r="T58" s="18">
        <f t="shared" si="16"/>
        <v>0</v>
      </c>
      <c r="U58" s="18">
        <f t="shared" si="16"/>
        <v>0</v>
      </c>
      <c r="V58" s="18">
        <f t="shared" si="16"/>
        <v>0</v>
      </c>
      <c r="W58" s="18">
        <f t="shared" si="16"/>
        <v>0</v>
      </c>
      <c r="X58" s="18">
        <f t="shared" si="16"/>
        <v>0</v>
      </c>
      <c r="Y58" s="18">
        <f t="shared" si="16"/>
        <v>0</v>
      </c>
      <c r="Z58" s="18">
        <f t="shared" si="16"/>
        <v>0</v>
      </c>
      <c r="AA58" s="18">
        <f t="shared" si="16"/>
        <v>0</v>
      </c>
      <c r="AB58" s="18">
        <f t="shared" si="16"/>
        <v>0</v>
      </c>
      <c r="AC58" s="18">
        <f t="shared" si="16"/>
        <v>0</v>
      </c>
      <c r="AD58" s="14"/>
    </row>
    <row r="59" spans="1:30" ht="12.75" customHeight="1" x14ac:dyDescent="0.2">
      <c r="A59" s="19" t="s">
        <v>127</v>
      </c>
      <c r="B59" s="19">
        <v>1</v>
      </c>
      <c r="C59" s="19">
        <v>2</v>
      </c>
      <c r="D59" s="19">
        <v>3</v>
      </c>
      <c r="E59" s="19">
        <v>1</v>
      </c>
      <c r="F59" s="19">
        <v>1</v>
      </c>
      <c r="G59" s="19">
        <v>0</v>
      </c>
      <c r="H59" s="19">
        <v>0</v>
      </c>
      <c r="I59" s="20"/>
      <c r="J59" s="21"/>
      <c r="K59" s="22"/>
      <c r="L59" s="22"/>
      <c r="M59" s="22" t="s">
        <v>128</v>
      </c>
      <c r="N59" s="22"/>
      <c r="O59" s="22"/>
      <c r="P59" s="23"/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14"/>
    </row>
    <row r="60" spans="1:30" ht="12.75" customHeight="1" x14ac:dyDescent="0.2">
      <c r="A60" s="19" t="s">
        <v>129</v>
      </c>
      <c r="B60" s="19">
        <v>1</v>
      </c>
      <c r="C60" s="19">
        <v>2</v>
      </c>
      <c r="D60" s="19">
        <v>3</v>
      </c>
      <c r="E60" s="19">
        <v>1</v>
      </c>
      <c r="F60" s="19">
        <v>2</v>
      </c>
      <c r="G60" s="19">
        <v>0</v>
      </c>
      <c r="H60" s="19">
        <v>0</v>
      </c>
      <c r="I60" s="20"/>
      <c r="J60" s="21"/>
      <c r="K60" s="22"/>
      <c r="L60" s="22"/>
      <c r="M60" s="22" t="s">
        <v>130</v>
      </c>
      <c r="N60" s="22"/>
      <c r="O60" s="22"/>
      <c r="P60" s="23"/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14"/>
    </row>
    <row r="61" spans="1:30" ht="12.75" customHeight="1" x14ac:dyDescent="0.2">
      <c r="A61" s="19" t="s">
        <v>131</v>
      </c>
      <c r="B61" s="19">
        <v>1</v>
      </c>
      <c r="C61" s="19">
        <v>2</v>
      </c>
      <c r="D61" s="19">
        <v>3</v>
      </c>
      <c r="E61" s="19">
        <v>1</v>
      </c>
      <c r="F61" s="19">
        <v>3</v>
      </c>
      <c r="G61" s="19">
        <v>0</v>
      </c>
      <c r="H61" s="19">
        <v>0</v>
      </c>
      <c r="I61" s="20"/>
      <c r="J61" s="21"/>
      <c r="K61" s="22"/>
      <c r="L61" s="22"/>
      <c r="M61" s="22" t="s">
        <v>132</v>
      </c>
      <c r="N61" s="22"/>
      <c r="O61" s="22"/>
      <c r="P61" s="23"/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14"/>
    </row>
    <row r="62" spans="1:30" ht="12.75" customHeight="1" x14ac:dyDescent="0.2">
      <c r="A62" s="19" t="s">
        <v>133</v>
      </c>
      <c r="B62" s="19">
        <v>1</v>
      </c>
      <c r="C62" s="19">
        <v>2</v>
      </c>
      <c r="D62" s="19">
        <v>3</v>
      </c>
      <c r="E62" s="19">
        <v>1</v>
      </c>
      <c r="F62" s="19">
        <v>4</v>
      </c>
      <c r="G62" s="19">
        <v>0</v>
      </c>
      <c r="H62" s="19">
        <v>0</v>
      </c>
      <c r="I62" s="20"/>
      <c r="J62" s="21"/>
      <c r="K62" s="22"/>
      <c r="L62" s="22"/>
      <c r="M62" s="22" t="s">
        <v>116</v>
      </c>
      <c r="N62" s="22"/>
      <c r="O62" s="22"/>
      <c r="P62" s="23"/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14"/>
    </row>
    <row r="63" spans="1:30" ht="12.75" customHeight="1" x14ac:dyDescent="0.2">
      <c r="A63" s="19" t="s">
        <v>134</v>
      </c>
      <c r="B63" s="19">
        <v>1</v>
      </c>
      <c r="C63" s="19">
        <v>2</v>
      </c>
      <c r="D63" s="19">
        <v>3</v>
      </c>
      <c r="E63" s="19">
        <v>2</v>
      </c>
      <c r="F63" s="19">
        <v>0</v>
      </c>
      <c r="G63" s="19">
        <v>0</v>
      </c>
      <c r="H63" s="19">
        <v>0</v>
      </c>
      <c r="I63" s="20"/>
      <c r="J63" s="21"/>
      <c r="K63" s="22"/>
      <c r="L63" s="22" t="s">
        <v>135</v>
      </c>
      <c r="M63" s="22"/>
      <c r="N63" s="22"/>
      <c r="O63" s="22"/>
      <c r="P63" s="23"/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14"/>
    </row>
    <row r="64" spans="1:30" ht="12.75" customHeight="1" x14ac:dyDescent="0.2">
      <c r="A64" s="19" t="s">
        <v>136</v>
      </c>
      <c r="B64" s="19">
        <v>1</v>
      </c>
      <c r="C64" s="19">
        <v>2</v>
      </c>
      <c r="D64" s="19">
        <v>3</v>
      </c>
      <c r="E64" s="19">
        <v>3</v>
      </c>
      <c r="F64" s="19">
        <v>0</v>
      </c>
      <c r="G64" s="19">
        <v>0</v>
      </c>
      <c r="H64" s="19">
        <v>0</v>
      </c>
      <c r="I64" s="20"/>
      <c r="J64" s="21"/>
      <c r="K64" s="22"/>
      <c r="L64" s="22" t="s">
        <v>137</v>
      </c>
      <c r="M64" s="22"/>
      <c r="N64" s="22"/>
      <c r="O64" s="22"/>
      <c r="P64" s="23"/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14"/>
    </row>
    <row r="65" spans="1:30" ht="12.75" customHeight="1" x14ac:dyDescent="0.2">
      <c r="A65" s="19" t="s">
        <v>138</v>
      </c>
      <c r="B65" s="19">
        <v>1</v>
      </c>
      <c r="C65" s="19">
        <v>2</v>
      </c>
      <c r="D65" s="19">
        <v>3</v>
      </c>
      <c r="E65" s="19">
        <v>4</v>
      </c>
      <c r="F65" s="19">
        <v>0</v>
      </c>
      <c r="G65" s="19">
        <v>0</v>
      </c>
      <c r="H65" s="19">
        <v>0</v>
      </c>
      <c r="I65" s="20"/>
      <c r="J65" s="21"/>
      <c r="K65" s="22"/>
      <c r="L65" s="22" t="s">
        <v>139</v>
      </c>
      <c r="M65" s="22"/>
      <c r="N65" s="22"/>
      <c r="O65" s="22"/>
      <c r="P65" s="23"/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14"/>
    </row>
    <row r="66" spans="1:30" ht="12.75" customHeight="1" x14ac:dyDescent="0.2">
      <c r="A66" s="19" t="s">
        <v>140</v>
      </c>
      <c r="B66" s="19">
        <v>1</v>
      </c>
      <c r="C66" s="19">
        <v>2</v>
      </c>
      <c r="D66" s="19">
        <v>3</v>
      </c>
      <c r="E66" s="19">
        <v>5</v>
      </c>
      <c r="F66" s="19">
        <v>0</v>
      </c>
      <c r="G66" s="19">
        <v>0</v>
      </c>
      <c r="H66" s="19">
        <v>0</v>
      </c>
      <c r="I66" s="20"/>
      <c r="J66" s="21"/>
      <c r="K66" s="22"/>
      <c r="L66" s="22" t="s">
        <v>141</v>
      </c>
      <c r="M66" s="22"/>
      <c r="N66" s="22"/>
      <c r="O66" s="22"/>
      <c r="P66" s="23"/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14"/>
    </row>
    <row r="67" spans="1:30" ht="12.75" customHeight="1" x14ac:dyDescent="0.2">
      <c r="A67" s="19" t="s">
        <v>142</v>
      </c>
      <c r="B67" s="19">
        <v>1</v>
      </c>
      <c r="C67" s="19">
        <v>2</v>
      </c>
      <c r="D67" s="19">
        <v>3</v>
      </c>
      <c r="E67" s="19">
        <v>50</v>
      </c>
      <c r="F67" s="19">
        <v>0</v>
      </c>
      <c r="G67" s="19">
        <v>0</v>
      </c>
      <c r="H67" s="19">
        <v>0</v>
      </c>
      <c r="I67" s="20"/>
      <c r="J67" s="21"/>
      <c r="K67" s="22"/>
      <c r="L67" s="22" t="s">
        <v>143</v>
      </c>
      <c r="M67" s="22"/>
      <c r="N67" s="22"/>
      <c r="O67" s="22"/>
      <c r="P67" s="28"/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14"/>
    </row>
    <row r="68" spans="1:30" ht="12.75" customHeight="1" x14ac:dyDescent="0.2">
      <c r="A68" s="19" t="s">
        <v>144</v>
      </c>
      <c r="B68" s="19">
        <v>1</v>
      </c>
      <c r="C68" s="19">
        <v>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20"/>
      <c r="J68" s="26"/>
      <c r="K68" s="22" t="s">
        <v>145</v>
      </c>
      <c r="L68" s="22"/>
      <c r="M68" s="22"/>
      <c r="N68" s="22"/>
      <c r="O68" s="22"/>
      <c r="P68" s="28"/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14"/>
    </row>
    <row r="69" spans="1:30" ht="12.75" customHeight="1" x14ac:dyDescent="0.2">
      <c r="A69" s="15" t="s">
        <v>146</v>
      </c>
      <c r="B69" s="15">
        <v>1</v>
      </c>
      <c r="C69" s="15">
        <v>3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0"/>
      <c r="J69" s="25"/>
      <c r="K69" s="16" t="s">
        <v>147</v>
      </c>
      <c r="L69" s="25"/>
      <c r="M69" s="16"/>
      <c r="N69" s="16"/>
      <c r="O69" s="16"/>
      <c r="P69" s="29"/>
      <c r="Q69" s="18">
        <f t="shared" ref="Q69:AC69" si="17">+Q70+Q86+Q105+Q108</f>
        <v>0</v>
      </c>
      <c r="R69" s="18">
        <f t="shared" si="17"/>
        <v>0</v>
      </c>
      <c r="S69" s="18">
        <f t="shared" si="17"/>
        <v>0</v>
      </c>
      <c r="T69" s="18">
        <f t="shared" si="17"/>
        <v>0</v>
      </c>
      <c r="U69" s="18">
        <f t="shared" si="17"/>
        <v>0</v>
      </c>
      <c r="V69" s="18">
        <f t="shared" si="17"/>
        <v>0</v>
      </c>
      <c r="W69" s="18">
        <f t="shared" si="17"/>
        <v>0</v>
      </c>
      <c r="X69" s="18">
        <f t="shared" si="17"/>
        <v>0</v>
      </c>
      <c r="Y69" s="18">
        <f t="shared" si="17"/>
        <v>0</v>
      </c>
      <c r="Z69" s="18">
        <f t="shared" si="17"/>
        <v>0</v>
      </c>
      <c r="AA69" s="18">
        <f t="shared" si="17"/>
        <v>0</v>
      </c>
      <c r="AB69" s="18">
        <f t="shared" si="17"/>
        <v>0</v>
      </c>
      <c r="AC69" s="18">
        <f t="shared" si="17"/>
        <v>0</v>
      </c>
      <c r="AD69" s="14"/>
    </row>
    <row r="70" spans="1:30" ht="12.75" customHeight="1" x14ac:dyDescent="0.2">
      <c r="A70" s="15" t="s">
        <v>148</v>
      </c>
      <c r="B70" s="15">
        <v>1</v>
      </c>
      <c r="C70" s="15">
        <v>3</v>
      </c>
      <c r="D70" s="15">
        <v>1</v>
      </c>
      <c r="E70" s="15">
        <v>1</v>
      </c>
      <c r="F70" s="15">
        <v>3</v>
      </c>
      <c r="G70" s="15">
        <v>0</v>
      </c>
      <c r="H70" s="15">
        <v>0</v>
      </c>
      <c r="I70" s="10"/>
      <c r="J70" s="11"/>
      <c r="K70" s="30"/>
      <c r="L70" s="16" t="s">
        <v>149</v>
      </c>
      <c r="M70" s="25"/>
      <c r="N70" s="16"/>
      <c r="O70" s="16"/>
      <c r="P70" s="31"/>
      <c r="Q70" s="18">
        <f t="shared" ref="Q70:AC70" si="18">+Q71+Q72+Q73+Q74+Q75+Q76+Q77+Q78+Q79+Q80+Q81+Q82+Q83</f>
        <v>0</v>
      </c>
      <c r="R70" s="18">
        <f t="shared" si="18"/>
        <v>0</v>
      </c>
      <c r="S70" s="18">
        <f t="shared" si="18"/>
        <v>0</v>
      </c>
      <c r="T70" s="18">
        <f t="shared" si="18"/>
        <v>0</v>
      </c>
      <c r="U70" s="18">
        <f t="shared" si="18"/>
        <v>0</v>
      </c>
      <c r="V70" s="18">
        <f t="shared" si="18"/>
        <v>0</v>
      </c>
      <c r="W70" s="18">
        <f t="shared" si="18"/>
        <v>0</v>
      </c>
      <c r="X70" s="18">
        <f t="shared" si="18"/>
        <v>0</v>
      </c>
      <c r="Y70" s="18">
        <f t="shared" si="18"/>
        <v>0</v>
      </c>
      <c r="Z70" s="18">
        <f t="shared" si="18"/>
        <v>0</v>
      </c>
      <c r="AA70" s="18">
        <f t="shared" si="18"/>
        <v>0</v>
      </c>
      <c r="AB70" s="18">
        <f t="shared" si="18"/>
        <v>0</v>
      </c>
      <c r="AC70" s="18">
        <f t="shared" si="18"/>
        <v>0</v>
      </c>
      <c r="AD70" s="14"/>
    </row>
    <row r="71" spans="1:30" ht="12.75" customHeight="1" x14ac:dyDescent="0.2">
      <c r="A71" s="19" t="s">
        <v>150</v>
      </c>
      <c r="B71" s="19">
        <v>1</v>
      </c>
      <c r="C71" s="19">
        <v>3</v>
      </c>
      <c r="D71" s="19">
        <v>1</v>
      </c>
      <c r="E71" s="19">
        <v>1</v>
      </c>
      <c r="F71" s="19">
        <v>3</v>
      </c>
      <c r="G71" s="19">
        <v>1</v>
      </c>
      <c r="H71" s="19">
        <v>0</v>
      </c>
      <c r="I71" s="20"/>
      <c r="J71" s="21"/>
      <c r="K71" s="22"/>
      <c r="L71" s="22"/>
      <c r="M71" s="22" t="s">
        <v>151</v>
      </c>
      <c r="N71" s="26"/>
      <c r="O71" s="22"/>
      <c r="P71" s="32"/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14"/>
    </row>
    <row r="72" spans="1:30" ht="12.75" customHeight="1" x14ac:dyDescent="0.2">
      <c r="A72" s="19" t="s">
        <v>152</v>
      </c>
      <c r="B72" s="19">
        <v>1</v>
      </c>
      <c r="C72" s="19">
        <v>3</v>
      </c>
      <c r="D72" s="19">
        <v>1</v>
      </c>
      <c r="E72" s="19">
        <v>1</v>
      </c>
      <c r="F72" s="19">
        <v>3</v>
      </c>
      <c r="G72" s="19">
        <v>2</v>
      </c>
      <c r="H72" s="19">
        <v>0</v>
      </c>
      <c r="I72" s="20"/>
      <c r="J72" s="21"/>
      <c r="K72" s="22"/>
      <c r="L72" s="22"/>
      <c r="M72" s="22" t="s">
        <v>153</v>
      </c>
      <c r="N72" s="26"/>
      <c r="O72" s="22"/>
      <c r="P72" s="32"/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14"/>
    </row>
    <row r="73" spans="1:30" ht="12.75" customHeight="1" x14ac:dyDescent="0.2">
      <c r="A73" s="19" t="s">
        <v>154</v>
      </c>
      <c r="B73" s="19">
        <v>1</v>
      </c>
      <c r="C73" s="19">
        <v>3</v>
      </c>
      <c r="D73" s="19">
        <v>1</v>
      </c>
      <c r="E73" s="19">
        <v>1</v>
      </c>
      <c r="F73" s="19">
        <v>3</v>
      </c>
      <c r="G73" s="19">
        <v>3</v>
      </c>
      <c r="H73" s="19">
        <v>0</v>
      </c>
      <c r="I73" s="20"/>
      <c r="J73" s="21"/>
      <c r="K73" s="22"/>
      <c r="L73" s="22"/>
      <c r="M73" s="22" t="s">
        <v>155</v>
      </c>
      <c r="N73" s="26"/>
      <c r="O73" s="22"/>
      <c r="P73" s="32"/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14"/>
    </row>
    <row r="74" spans="1:30" ht="12.75" customHeight="1" x14ac:dyDescent="0.2">
      <c r="A74" s="19" t="s">
        <v>156</v>
      </c>
      <c r="B74" s="19">
        <v>1</v>
      </c>
      <c r="C74" s="19">
        <v>3</v>
      </c>
      <c r="D74" s="19">
        <v>1</v>
      </c>
      <c r="E74" s="19">
        <v>1</v>
      </c>
      <c r="F74" s="19">
        <v>3</v>
      </c>
      <c r="G74" s="19">
        <v>4</v>
      </c>
      <c r="H74" s="19">
        <v>0</v>
      </c>
      <c r="I74" s="20"/>
      <c r="J74" s="21"/>
      <c r="K74" s="22"/>
      <c r="L74" s="22"/>
      <c r="M74" s="22" t="s">
        <v>157</v>
      </c>
      <c r="N74" s="26"/>
      <c r="O74" s="22"/>
      <c r="P74" s="32"/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14"/>
    </row>
    <row r="75" spans="1:30" ht="12.75" customHeight="1" x14ac:dyDescent="0.2">
      <c r="A75" s="19" t="s">
        <v>158</v>
      </c>
      <c r="B75" s="19">
        <v>1</v>
      </c>
      <c r="C75" s="19">
        <v>3</v>
      </c>
      <c r="D75" s="19">
        <v>1</v>
      </c>
      <c r="E75" s="19">
        <v>1</v>
      </c>
      <c r="F75" s="19">
        <v>3</v>
      </c>
      <c r="G75" s="19">
        <v>5</v>
      </c>
      <c r="H75" s="19">
        <v>0</v>
      </c>
      <c r="I75" s="20"/>
      <c r="J75" s="21"/>
      <c r="K75" s="22"/>
      <c r="L75" s="22"/>
      <c r="M75" s="22" t="s">
        <v>159</v>
      </c>
      <c r="N75" s="26"/>
      <c r="O75" s="22"/>
      <c r="P75" s="32"/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14"/>
    </row>
    <row r="76" spans="1:30" ht="12.75" customHeight="1" x14ac:dyDescent="0.2">
      <c r="A76" s="19" t="s">
        <v>160</v>
      </c>
      <c r="B76" s="19">
        <v>1</v>
      </c>
      <c r="C76" s="19">
        <v>3</v>
      </c>
      <c r="D76" s="19">
        <v>1</v>
      </c>
      <c r="E76" s="19">
        <v>1</v>
      </c>
      <c r="F76" s="19">
        <v>3</v>
      </c>
      <c r="G76" s="19">
        <v>6</v>
      </c>
      <c r="H76" s="19">
        <v>0</v>
      </c>
      <c r="I76" s="20"/>
      <c r="J76" s="21"/>
      <c r="K76" s="22"/>
      <c r="L76" s="22"/>
      <c r="M76" s="22" t="s">
        <v>161</v>
      </c>
      <c r="N76" s="26"/>
      <c r="O76" s="22"/>
      <c r="P76" s="33"/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14"/>
    </row>
    <row r="77" spans="1:30" ht="12.75" customHeight="1" x14ac:dyDescent="0.2">
      <c r="A77" s="19" t="s">
        <v>162</v>
      </c>
      <c r="B77" s="19">
        <v>1</v>
      </c>
      <c r="C77" s="19">
        <v>3</v>
      </c>
      <c r="D77" s="19">
        <v>1</v>
      </c>
      <c r="E77" s="19">
        <v>1</v>
      </c>
      <c r="F77" s="19">
        <v>3</v>
      </c>
      <c r="G77" s="19">
        <v>8</v>
      </c>
      <c r="H77" s="19">
        <v>0</v>
      </c>
      <c r="I77" s="20"/>
      <c r="J77" s="21"/>
      <c r="K77" s="22"/>
      <c r="L77" s="22"/>
      <c r="M77" s="22" t="s">
        <v>163</v>
      </c>
      <c r="N77" s="26"/>
      <c r="O77" s="22"/>
      <c r="P77" s="33"/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14"/>
    </row>
    <row r="78" spans="1:30" ht="12.75" customHeight="1" x14ac:dyDescent="0.2">
      <c r="A78" s="19" t="s">
        <v>164</v>
      </c>
      <c r="B78" s="19">
        <v>1</v>
      </c>
      <c r="C78" s="19">
        <v>3</v>
      </c>
      <c r="D78" s="19">
        <v>1</v>
      </c>
      <c r="E78" s="19">
        <v>1</v>
      </c>
      <c r="F78" s="19">
        <v>3</v>
      </c>
      <c r="G78" s="19">
        <v>9</v>
      </c>
      <c r="H78" s="19">
        <v>0</v>
      </c>
      <c r="I78" s="20"/>
      <c r="J78" s="21"/>
      <c r="K78" s="22"/>
      <c r="L78" s="22"/>
      <c r="M78" s="22" t="s">
        <v>165</v>
      </c>
      <c r="N78" s="26"/>
      <c r="O78" s="22"/>
      <c r="P78" s="33"/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14"/>
    </row>
    <row r="79" spans="1:30" ht="12.75" customHeight="1" x14ac:dyDescent="0.2">
      <c r="A79" s="19" t="s">
        <v>166</v>
      </c>
      <c r="B79" s="19">
        <v>1</v>
      </c>
      <c r="C79" s="19">
        <v>3</v>
      </c>
      <c r="D79" s="19">
        <v>1</v>
      </c>
      <c r="E79" s="19">
        <v>1</v>
      </c>
      <c r="F79" s="19">
        <v>3</v>
      </c>
      <c r="G79" s="19">
        <v>10</v>
      </c>
      <c r="H79" s="19">
        <v>0</v>
      </c>
      <c r="I79" s="20"/>
      <c r="J79" s="21"/>
      <c r="K79" s="22"/>
      <c r="L79" s="22"/>
      <c r="M79" s="22" t="s">
        <v>167</v>
      </c>
      <c r="N79" s="26"/>
      <c r="O79" s="22"/>
      <c r="P79" s="33"/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14"/>
    </row>
    <row r="80" spans="1:30" ht="12.75" customHeight="1" x14ac:dyDescent="0.2">
      <c r="A80" s="19" t="s">
        <v>168</v>
      </c>
      <c r="B80" s="19">
        <v>1</v>
      </c>
      <c r="C80" s="19">
        <v>3</v>
      </c>
      <c r="D80" s="19">
        <v>1</v>
      </c>
      <c r="E80" s="19">
        <v>1</v>
      </c>
      <c r="F80" s="19">
        <v>3</v>
      </c>
      <c r="G80" s="19">
        <v>11</v>
      </c>
      <c r="H80" s="19">
        <v>0</v>
      </c>
      <c r="I80" s="20"/>
      <c r="J80" s="21"/>
      <c r="K80" s="22"/>
      <c r="L80" s="22"/>
      <c r="M80" s="22" t="s">
        <v>169</v>
      </c>
      <c r="N80" s="26"/>
      <c r="O80" s="22"/>
      <c r="P80" s="33"/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14"/>
    </row>
    <row r="81" spans="1:30" ht="12.75" customHeight="1" x14ac:dyDescent="0.2">
      <c r="A81" s="19" t="s">
        <v>170</v>
      </c>
      <c r="B81" s="19">
        <v>1</v>
      </c>
      <c r="C81" s="19">
        <v>3</v>
      </c>
      <c r="D81" s="19">
        <v>1</v>
      </c>
      <c r="E81" s="19">
        <v>1</v>
      </c>
      <c r="F81" s="19">
        <v>3</v>
      </c>
      <c r="G81" s="19">
        <v>12</v>
      </c>
      <c r="H81" s="19">
        <v>0</v>
      </c>
      <c r="I81" s="20"/>
      <c r="J81" s="21"/>
      <c r="K81" s="22"/>
      <c r="L81" s="22"/>
      <c r="M81" s="22" t="s">
        <v>171</v>
      </c>
      <c r="N81" s="26"/>
      <c r="O81" s="22"/>
      <c r="P81" s="33"/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14"/>
    </row>
    <row r="82" spans="1:30" ht="12.75" customHeight="1" x14ac:dyDescent="0.2">
      <c r="A82" s="19" t="s">
        <v>172</v>
      </c>
      <c r="B82" s="19">
        <v>1</v>
      </c>
      <c r="C82" s="19">
        <v>3</v>
      </c>
      <c r="D82" s="19">
        <v>1</v>
      </c>
      <c r="E82" s="19">
        <v>1</v>
      </c>
      <c r="F82" s="19">
        <v>3</v>
      </c>
      <c r="G82" s="19">
        <v>14</v>
      </c>
      <c r="H82" s="19">
        <v>0</v>
      </c>
      <c r="I82" s="20"/>
      <c r="J82" s="21"/>
      <c r="K82" s="22"/>
      <c r="L82" s="22"/>
      <c r="M82" s="22" t="s">
        <v>173</v>
      </c>
      <c r="N82" s="26"/>
      <c r="O82" s="22"/>
      <c r="P82" s="33"/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14"/>
    </row>
    <row r="83" spans="1:30" ht="12.75" customHeight="1" x14ac:dyDescent="0.2">
      <c r="A83" s="15" t="s">
        <v>174</v>
      </c>
      <c r="B83" s="15">
        <v>1</v>
      </c>
      <c r="C83" s="15">
        <v>3</v>
      </c>
      <c r="D83" s="15">
        <v>1</v>
      </c>
      <c r="E83" s="15">
        <v>1</v>
      </c>
      <c r="F83" s="15">
        <v>3</v>
      </c>
      <c r="G83" s="15">
        <v>50</v>
      </c>
      <c r="H83" s="15">
        <v>0</v>
      </c>
      <c r="I83" s="10"/>
      <c r="J83" s="11"/>
      <c r="K83" s="16"/>
      <c r="L83" s="16"/>
      <c r="M83" s="16" t="s">
        <v>175</v>
      </c>
      <c r="N83" s="25"/>
      <c r="O83" s="16"/>
      <c r="P83" s="34"/>
      <c r="Q83" s="18">
        <f t="shared" ref="Q83:AC83" si="19">+Q84+Q85</f>
        <v>0</v>
      </c>
      <c r="R83" s="18">
        <f t="shared" si="19"/>
        <v>0</v>
      </c>
      <c r="S83" s="18">
        <f t="shared" si="19"/>
        <v>0</v>
      </c>
      <c r="T83" s="18">
        <f t="shared" si="19"/>
        <v>0</v>
      </c>
      <c r="U83" s="18">
        <f t="shared" si="19"/>
        <v>0</v>
      </c>
      <c r="V83" s="18">
        <f t="shared" si="19"/>
        <v>0</v>
      </c>
      <c r="W83" s="18">
        <f t="shared" si="19"/>
        <v>0</v>
      </c>
      <c r="X83" s="18">
        <f t="shared" si="19"/>
        <v>0</v>
      </c>
      <c r="Y83" s="18">
        <f t="shared" si="19"/>
        <v>0</v>
      </c>
      <c r="Z83" s="18">
        <f t="shared" si="19"/>
        <v>0</v>
      </c>
      <c r="AA83" s="18">
        <f t="shared" si="19"/>
        <v>0</v>
      </c>
      <c r="AB83" s="18">
        <f t="shared" si="19"/>
        <v>0</v>
      </c>
      <c r="AC83" s="18">
        <f t="shared" si="19"/>
        <v>0</v>
      </c>
      <c r="AD83" s="14"/>
    </row>
    <row r="84" spans="1:30" ht="12.75" customHeight="1" x14ac:dyDescent="0.2">
      <c r="A84" s="19" t="s">
        <v>176</v>
      </c>
      <c r="B84" s="19">
        <v>1</v>
      </c>
      <c r="C84" s="19">
        <v>3</v>
      </c>
      <c r="D84" s="19">
        <v>1</v>
      </c>
      <c r="E84" s="19">
        <v>1</v>
      </c>
      <c r="F84" s="19">
        <v>3</v>
      </c>
      <c r="G84" s="19">
        <v>50</v>
      </c>
      <c r="H84" s="19">
        <v>1</v>
      </c>
      <c r="I84" s="20"/>
      <c r="J84" s="21"/>
      <c r="K84" s="22"/>
      <c r="L84" s="22"/>
      <c r="M84" s="22"/>
      <c r="N84" s="22" t="s">
        <v>177</v>
      </c>
      <c r="O84" s="26"/>
      <c r="P84" s="33"/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14"/>
    </row>
    <row r="85" spans="1:30" ht="12.75" customHeight="1" x14ac:dyDescent="0.2">
      <c r="A85" s="19" t="s">
        <v>178</v>
      </c>
      <c r="B85" s="19">
        <v>1</v>
      </c>
      <c r="C85" s="19">
        <v>3</v>
      </c>
      <c r="D85" s="19">
        <v>1</v>
      </c>
      <c r="E85" s="19">
        <v>1</v>
      </c>
      <c r="F85" s="19">
        <v>3</v>
      </c>
      <c r="G85" s="19">
        <v>50</v>
      </c>
      <c r="H85" s="19">
        <v>2</v>
      </c>
      <c r="I85" s="20"/>
      <c r="J85" s="21"/>
      <c r="K85" s="22"/>
      <c r="L85" s="22"/>
      <c r="M85" s="22"/>
      <c r="N85" s="22" t="s">
        <v>179</v>
      </c>
      <c r="O85" s="26"/>
      <c r="P85" s="33"/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14"/>
    </row>
    <row r="86" spans="1:30" ht="12.75" customHeight="1" x14ac:dyDescent="0.2">
      <c r="A86" s="15" t="s">
        <v>180</v>
      </c>
      <c r="B86" s="15">
        <v>1</v>
      </c>
      <c r="C86" s="15">
        <v>3</v>
      </c>
      <c r="D86" s="15">
        <v>1</v>
      </c>
      <c r="E86" s="15">
        <v>3</v>
      </c>
      <c r="F86" s="15">
        <v>0</v>
      </c>
      <c r="G86" s="15">
        <v>0</v>
      </c>
      <c r="H86" s="15">
        <v>0</v>
      </c>
      <c r="I86" s="10"/>
      <c r="J86" s="11"/>
      <c r="K86" s="16"/>
      <c r="L86" s="16" t="s">
        <v>181</v>
      </c>
      <c r="M86" s="16"/>
      <c r="N86" s="16"/>
      <c r="O86" s="16"/>
      <c r="P86" s="34"/>
      <c r="Q86" s="18">
        <f t="shared" ref="Q86:AC86" si="20">+Q87+Q97</f>
        <v>0</v>
      </c>
      <c r="R86" s="18">
        <f t="shared" si="20"/>
        <v>0</v>
      </c>
      <c r="S86" s="18">
        <f t="shared" si="20"/>
        <v>0</v>
      </c>
      <c r="T86" s="18">
        <f t="shared" si="20"/>
        <v>0</v>
      </c>
      <c r="U86" s="18">
        <f t="shared" si="20"/>
        <v>0</v>
      </c>
      <c r="V86" s="18">
        <f t="shared" si="20"/>
        <v>0</v>
      </c>
      <c r="W86" s="18">
        <f t="shared" si="20"/>
        <v>0</v>
      </c>
      <c r="X86" s="18">
        <f t="shared" si="20"/>
        <v>0</v>
      </c>
      <c r="Y86" s="18">
        <f t="shared" si="20"/>
        <v>0</v>
      </c>
      <c r="Z86" s="18">
        <f t="shared" si="20"/>
        <v>0</v>
      </c>
      <c r="AA86" s="18">
        <f t="shared" si="20"/>
        <v>0</v>
      </c>
      <c r="AB86" s="18">
        <f t="shared" si="20"/>
        <v>0</v>
      </c>
      <c r="AC86" s="18">
        <f t="shared" si="20"/>
        <v>0</v>
      </c>
      <c r="AD86" s="14"/>
    </row>
    <row r="87" spans="1:30" ht="12.75" customHeight="1" x14ac:dyDescent="0.2">
      <c r="A87" s="15" t="s">
        <v>182</v>
      </c>
      <c r="B87" s="15">
        <v>1</v>
      </c>
      <c r="C87" s="15">
        <v>3</v>
      </c>
      <c r="D87" s="15">
        <v>1</v>
      </c>
      <c r="E87" s="15">
        <v>3</v>
      </c>
      <c r="F87" s="15">
        <v>1</v>
      </c>
      <c r="G87" s="15">
        <v>0</v>
      </c>
      <c r="H87" s="15">
        <v>0</v>
      </c>
      <c r="I87" s="10"/>
      <c r="J87" s="11"/>
      <c r="K87" s="16"/>
      <c r="L87" s="16"/>
      <c r="M87" s="16" t="s">
        <v>183</v>
      </c>
      <c r="N87" s="16"/>
      <c r="O87" s="16"/>
      <c r="P87" s="34"/>
      <c r="Q87" s="18">
        <f t="shared" ref="Q87:AC87" si="21">+Q88+Q89+Q90+Q91+Q92+Q93</f>
        <v>0</v>
      </c>
      <c r="R87" s="18">
        <f t="shared" si="21"/>
        <v>0</v>
      </c>
      <c r="S87" s="18">
        <f t="shared" si="21"/>
        <v>0</v>
      </c>
      <c r="T87" s="18">
        <f t="shared" si="21"/>
        <v>0</v>
      </c>
      <c r="U87" s="18">
        <f t="shared" si="21"/>
        <v>0</v>
      </c>
      <c r="V87" s="18">
        <f t="shared" si="21"/>
        <v>0</v>
      </c>
      <c r="W87" s="18">
        <f t="shared" si="21"/>
        <v>0</v>
      </c>
      <c r="X87" s="18">
        <f t="shared" si="21"/>
        <v>0</v>
      </c>
      <c r="Y87" s="18">
        <f t="shared" si="21"/>
        <v>0</v>
      </c>
      <c r="Z87" s="18">
        <f t="shared" si="21"/>
        <v>0</v>
      </c>
      <c r="AA87" s="18">
        <f t="shared" si="21"/>
        <v>0</v>
      </c>
      <c r="AB87" s="18">
        <f t="shared" si="21"/>
        <v>0</v>
      </c>
      <c r="AC87" s="18">
        <f t="shared" si="21"/>
        <v>0</v>
      </c>
      <c r="AD87" s="14"/>
    </row>
    <row r="88" spans="1:30" ht="12.75" customHeight="1" x14ac:dyDescent="0.2">
      <c r="A88" s="19" t="s">
        <v>184</v>
      </c>
      <c r="B88" s="19">
        <v>1</v>
      </c>
      <c r="C88" s="19">
        <v>3</v>
      </c>
      <c r="D88" s="19">
        <v>1</v>
      </c>
      <c r="E88" s="19">
        <v>3</v>
      </c>
      <c r="F88" s="19">
        <v>1</v>
      </c>
      <c r="G88" s="19">
        <v>1</v>
      </c>
      <c r="H88" s="19">
        <v>0</v>
      </c>
      <c r="I88" s="20"/>
      <c r="J88" s="21"/>
      <c r="K88" s="22"/>
      <c r="L88" s="22"/>
      <c r="M88" s="22"/>
      <c r="N88" s="22" t="s">
        <v>185</v>
      </c>
      <c r="O88" s="22"/>
      <c r="P88" s="33"/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14"/>
    </row>
    <row r="89" spans="1:30" ht="12.75" customHeight="1" x14ac:dyDescent="0.2">
      <c r="A89" s="19" t="s">
        <v>186</v>
      </c>
      <c r="B89" s="19">
        <v>1</v>
      </c>
      <c r="C89" s="19">
        <v>3</v>
      </c>
      <c r="D89" s="19">
        <v>1</v>
      </c>
      <c r="E89" s="19">
        <v>3</v>
      </c>
      <c r="F89" s="19">
        <v>1</v>
      </c>
      <c r="G89" s="19">
        <v>2</v>
      </c>
      <c r="H89" s="19">
        <v>0</v>
      </c>
      <c r="I89" s="20"/>
      <c r="J89" s="21"/>
      <c r="K89" s="22"/>
      <c r="L89" s="22"/>
      <c r="M89" s="22"/>
      <c r="N89" s="22" t="s">
        <v>187</v>
      </c>
      <c r="O89" s="22"/>
      <c r="P89" s="33"/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14"/>
    </row>
    <row r="90" spans="1:30" ht="12.75" customHeight="1" x14ac:dyDescent="0.2">
      <c r="A90" s="19" t="s">
        <v>188</v>
      </c>
      <c r="B90" s="19">
        <v>1</v>
      </c>
      <c r="C90" s="19">
        <v>3</v>
      </c>
      <c r="D90" s="19">
        <v>1</v>
      </c>
      <c r="E90" s="19">
        <v>3</v>
      </c>
      <c r="F90" s="19">
        <v>1</v>
      </c>
      <c r="G90" s="19">
        <v>3</v>
      </c>
      <c r="H90" s="19">
        <v>0</v>
      </c>
      <c r="I90" s="20"/>
      <c r="J90" s="21"/>
      <c r="K90" s="22"/>
      <c r="L90" s="22"/>
      <c r="M90" s="22"/>
      <c r="N90" s="22" t="s">
        <v>189</v>
      </c>
      <c r="O90" s="22"/>
      <c r="P90" s="33"/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14"/>
    </row>
    <row r="91" spans="1:30" ht="12.75" customHeight="1" x14ac:dyDescent="0.2">
      <c r="A91" s="19" t="s">
        <v>190</v>
      </c>
      <c r="B91" s="19">
        <v>1</v>
      </c>
      <c r="C91" s="19">
        <v>3</v>
      </c>
      <c r="D91" s="19">
        <v>1</v>
      </c>
      <c r="E91" s="19">
        <v>3</v>
      </c>
      <c r="F91" s="19">
        <v>1</v>
      </c>
      <c r="G91" s="19">
        <v>4</v>
      </c>
      <c r="H91" s="19">
        <v>0</v>
      </c>
      <c r="I91" s="20"/>
      <c r="J91" s="21"/>
      <c r="K91" s="22"/>
      <c r="L91" s="22"/>
      <c r="M91" s="22"/>
      <c r="N91" s="22" t="s">
        <v>191</v>
      </c>
      <c r="O91" s="22"/>
      <c r="P91" s="33"/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14"/>
    </row>
    <row r="92" spans="1:30" ht="12.75" customHeight="1" x14ac:dyDescent="0.2">
      <c r="A92" s="19" t="s">
        <v>192</v>
      </c>
      <c r="B92" s="19">
        <v>1</v>
      </c>
      <c r="C92" s="19">
        <v>3</v>
      </c>
      <c r="D92" s="19">
        <v>1</v>
      </c>
      <c r="E92" s="19">
        <v>3</v>
      </c>
      <c r="F92" s="19">
        <v>1</v>
      </c>
      <c r="G92" s="19">
        <v>5</v>
      </c>
      <c r="H92" s="19">
        <v>0</v>
      </c>
      <c r="I92" s="20"/>
      <c r="J92" s="21"/>
      <c r="K92" s="22"/>
      <c r="L92" s="22"/>
      <c r="M92" s="22"/>
      <c r="N92" s="22" t="s">
        <v>193</v>
      </c>
      <c r="O92" s="22"/>
      <c r="P92" s="33"/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14"/>
    </row>
    <row r="93" spans="1:30" ht="12.75" customHeight="1" x14ac:dyDescent="0.2">
      <c r="A93" s="15" t="s">
        <v>194</v>
      </c>
      <c r="B93" s="15">
        <v>1</v>
      </c>
      <c r="C93" s="15">
        <v>3</v>
      </c>
      <c r="D93" s="15">
        <v>1</v>
      </c>
      <c r="E93" s="15">
        <v>3</v>
      </c>
      <c r="F93" s="15">
        <v>1</v>
      </c>
      <c r="G93" s="15">
        <v>6</v>
      </c>
      <c r="H93" s="15">
        <v>0</v>
      </c>
      <c r="I93" s="10"/>
      <c r="J93" s="11"/>
      <c r="K93" s="16"/>
      <c r="L93" s="16"/>
      <c r="M93" s="16"/>
      <c r="N93" s="16" t="s">
        <v>195</v>
      </c>
      <c r="O93" s="16"/>
      <c r="P93" s="34"/>
      <c r="Q93" s="18">
        <f t="shared" ref="Q93:AC93" si="22">+Q94+Q95+Q96</f>
        <v>0</v>
      </c>
      <c r="R93" s="18">
        <f t="shared" si="22"/>
        <v>0</v>
      </c>
      <c r="S93" s="18">
        <f t="shared" si="22"/>
        <v>0</v>
      </c>
      <c r="T93" s="18">
        <f t="shared" si="22"/>
        <v>0</v>
      </c>
      <c r="U93" s="18">
        <f t="shared" si="22"/>
        <v>0</v>
      </c>
      <c r="V93" s="18">
        <f t="shared" si="22"/>
        <v>0</v>
      </c>
      <c r="W93" s="18">
        <f t="shared" si="22"/>
        <v>0</v>
      </c>
      <c r="X93" s="18">
        <f t="shared" si="22"/>
        <v>0</v>
      </c>
      <c r="Y93" s="18">
        <f t="shared" si="22"/>
        <v>0</v>
      </c>
      <c r="Z93" s="18">
        <f t="shared" si="22"/>
        <v>0</v>
      </c>
      <c r="AA93" s="18">
        <f t="shared" si="22"/>
        <v>0</v>
      </c>
      <c r="AB93" s="18">
        <f t="shared" si="22"/>
        <v>0</v>
      </c>
      <c r="AC93" s="18">
        <f t="shared" si="22"/>
        <v>0</v>
      </c>
      <c r="AD93" s="14"/>
    </row>
    <row r="94" spans="1:30" ht="12.75" customHeight="1" x14ac:dyDescent="0.2">
      <c r="A94" s="19" t="s">
        <v>196</v>
      </c>
      <c r="B94" s="19">
        <v>1</v>
      </c>
      <c r="C94" s="19">
        <v>3</v>
      </c>
      <c r="D94" s="19">
        <v>1</v>
      </c>
      <c r="E94" s="19">
        <v>3</v>
      </c>
      <c r="F94" s="19">
        <v>1</v>
      </c>
      <c r="G94" s="19">
        <v>6</v>
      </c>
      <c r="H94" s="19">
        <v>1</v>
      </c>
      <c r="I94" s="20"/>
      <c r="J94" s="21"/>
      <c r="K94" s="22"/>
      <c r="L94" s="22"/>
      <c r="M94" s="22"/>
      <c r="N94" s="22"/>
      <c r="O94" s="22" t="s">
        <v>197</v>
      </c>
      <c r="P94" s="33"/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14"/>
    </row>
    <row r="95" spans="1:30" ht="12.75" customHeight="1" x14ac:dyDescent="0.2">
      <c r="A95" s="19" t="s">
        <v>198</v>
      </c>
      <c r="B95" s="19">
        <v>1</v>
      </c>
      <c r="C95" s="19">
        <v>3</v>
      </c>
      <c r="D95" s="19">
        <v>1</v>
      </c>
      <c r="E95" s="19">
        <v>3</v>
      </c>
      <c r="F95" s="19">
        <v>1</v>
      </c>
      <c r="G95" s="19">
        <v>6</v>
      </c>
      <c r="H95" s="19">
        <v>2</v>
      </c>
      <c r="I95" s="20"/>
      <c r="J95" s="21"/>
      <c r="K95" s="22"/>
      <c r="L95" s="22"/>
      <c r="M95" s="22"/>
      <c r="N95" s="22"/>
      <c r="O95" s="22" t="s">
        <v>199</v>
      </c>
      <c r="P95" s="33"/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14"/>
    </row>
    <row r="96" spans="1:30" ht="12.75" customHeight="1" x14ac:dyDescent="0.2">
      <c r="A96" s="19" t="s">
        <v>200</v>
      </c>
      <c r="B96" s="19">
        <v>1</v>
      </c>
      <c r="C96" s="19">
        <v>3</v>
      </c>
      <c r="D96" s="19">
        <v>1</v>
      </c>
      <c r="E96" s="19">
        <v>3</v>
      </c>
      <c r="F96" s="19">
        <v>1</v>
      </c>
      <c r="G96" s="19">
        <v>6</v>
      </c>
      <c r="H96" s="19">
        <v>50</v>
      </c>
      <c r="I96" s="20"/>
      <c r="J96" s="21"/>
      <c r="K96" s="22"/>
      <c r="L96" s="22"/>
      <c r="M96" s="22"/>
      <c r="N96" s="22"/>
      <c r="O96" s="22" t="s">
        <v>201</v>
      </c>
      <c r="P96" s="33"/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14"/>
    </row>
    <row r="97" spans="1:30" ht="12.75" customHeight="1" x14ac:dyDescent="0.2">
      <c r="A97" s="15" t="s">
        <v>202</v>
      </c>
      <c r="B97" s="15">
        <v>1</v>
      </c>
      <c r="C97" s="15">
        <v>3</v>
      </c>
      <c r="D97" s="15">
        <v>1</v>
      </c>
      <c r="E97" s="15">
        <v>3</v>
      </c>
      <c r="F97" s="15">
        <v>2</v>
      </c>
      <c r="G97" s="15">
        <v>0</v>
      </c>
      <c r="H97" s="15">
        <v>0</v>
      </c>
      <c r="I97" s="10"/>
      <c r="J97" s="11"/>
      <c r="K97" s="16"/>
      <c r="L97" s="16"/>
      <c r="M97" s="16" t="s">
        <v>203</v>
      </c>
      <c r="N97" s="16"/>
      <c r="O97" s="16"/>
      <c r="P97" s="34"/>
      <c r="Q97" s="18">
        <f t="shared" ref="Q97:AC97" si="23">Q98+Q99+Q100+Q101</f>
        <v>0</v>
      </c>
      <c r="R97" s="18">
        <f t="shared" si="23"/>
        <v>0</v>
      </c>
      <c r="S97" s="18">
        <f t="shared" si="23"/>
        <v>0</v>
      </c>
      <c r="T97" s="18">
        <f t="shared" si="23"/>
        <v>0</v>
      </c>
      <c r="U97" s="18">
        <f t="shared" si="23"/>
        <v>0</v>
      </c>
      <c r="V97" s="18">
        <f t="shared" si="23"/>
        <v>0</v>
      </c>
      <c r="W97" s="18">
        <f t="shared" si="23"/>
        <v>0</v>
      </c>
      <c r="X97" s="18">
        <f t="shared" si="23"/>
        <v>0</v>
      </c>
      <c r="Y97" s="18">
        <f t="shared" si="23"/>
        <v>0</v>
      </c>
      <c r="Z97" s="18">
        <f t="shared" si="23"/>
        <v>0</v>
      </c>
      <c r="AA97" s="18">
        <f t="shared" si="23"/>
        <v>0</v>
      </c>
      <c r="AB97" s="18">
        <f t="shared" si="23"/>
        <v>0</v>
      </c>
      <c r="AC97" s="18">
        <f t="shared" si="23"/>
        <v>0</v>
      </c>
      <c r="AD97" s="14"/>
    </row>
    <row r="98" spans="1:30" ht="12.75" customHeight="1" x14ac:dyDescent="0.2">
      <c r="A98" s="19" t="s">
        <v>204</v>
      </c>
      <c r="B98" s="19">
        <v>1</v>
      </c>
      <c r="C98" s="19">
        <v>3</v>
      </c>
      <c r="D98" s="19">
        <v>1</v>
      </c>
      <c r="E98" s="19">
        <v>3</v>
      </c>
      <c r="F98" s="19">
        <v>2</v>
      </c>
      <c r="G98" s="19">
        <v>1</v>
      </c>
      <c r="H98" s="19">
        <v>0</v>
      </c>
      <c r="I98" s="20"/>
      <c r="J98" s="21"/>
      <c r="K98" s="22"/>
      <c r="L98" s="22"/>
      <c r="M98" s="22"/>
      <c r="N98" s="22" t="s">
        <v>205</v>
      </c>
      <c r="O98" s="22"/>
      <c r="P98" s="33"/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14"/>
    </row>
    <row r="99" spans="1:30" ht="12.75" customHeight="1" x14ac:dyDescent="0.2">
      <c r="A99" s="19" t="s">
        <v>206</v>
      </c>
      <c r="B99" s="19">
        <v>1</v>
      </c>
      <c r="C99" s="19">
        <v>3</v>
      </c>
      <c r="D99" s="19">
        <v>1</v>
      </c>
      <c r="E99" s="19">
        <v>3</v>
      </c>
      <c r="F99" s="19">
        <v>2</v>
      </c>
      <c r="G99" s="19">
        <v>2</v>
      </c>
      <c r="H99" s="19">
        <v>0</v>
      </c>
      <c r="I99" s="20"/>
      <c r="J99" s="21"/>
      <c r="K99" s="22"/>
      <c r="L99" s="22"/>
      <c r="M99" s="22"/>
      <c r="N99" s="22" t="s">
        <v>189</v>
      </c>
      <c r="O99" s="22"/>
      <c r="P99" s="33"/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14"/>
    </row>
    <row r="100" spans="1:30" ht="12.75" customHeight="1" x14ac:dyDescent="0.2">
      <c r="A100" s="19" t="s">
        <v>207</v>
      </c>
      <c r="B100" s="19">
        <v>1</v>
      </c>
      <c r="C100" s="19">
        <v>3</v>
      </c>
      <c r="D100" s="19">
        <v>1</v>
      </c>
      <c r="E100" s="19">
        <v>3</v>
      </c>
      <c r="F100" s="19">
        <v>2</v>
      </c>
      <c r="G100" s="19">
        <v>3</v>
      </c>
      <c r="H100" s="19">
        <v>0</v>
      </c>
      <c r="I100" s="20"/>
      <c r="J100" s="21"/>
      <c r="K100" s="22"/>
      <c r="L100" s="22"/>
      <c r="M100" s="22"/>
      <c r="N100" s="22" t="s">
        <v>208</v>
      </c>
      <c r="O100" s="22"/>
      <c r="P100" s="33"/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14"/>
    </row>
    <row r="101" spans="1:30" ht="12.75" customHeight="1" x14ac:dyDescent="0.2">
      <c r="A101" s="15" t="s">
        <v>209</v>
      </c>
      <c r="B101" s="15">
        <v>1</v>
      </c>
      <c r="C101" s="15">
        <v>3</v>
      </c>
      <c r="D101" s="15">
        <v>1</v>
      </c>
      <c r="E101" s="15">
        <v>3</v>
      </c>
      <c r="F101" s="15">
        <v>2</v>
      </c>
      <c r="G101" s="15">
        <v>4</v>
      </c>
      <c r="H101" s="15">
        <v>0</v>
      </c>
      <c r="I101" s="10"/>
      <c r="J101" s="11"/>
      <c r="K101" s="16"/>
      <c r="L101" s="16"/>
      <c r="M101" s="16"/>
      <c r="N101" s="16" t="s">
        <v>210</v>
      </c>
      <c r="O101" s="16"/>
      <c r="P101" s="34"/>
      <c r="Q101" s="35">
        <f t="shared" ref="Q101:AC101" si="24">+Q102+Q103+Q104</f>
        <v>0</v>
      </c>
      <c r="R101" s="35">
        <f t="shared" si="24"/>
        <v>0</v>
      </c>
      <c r="S101" s="35">
        <f t="shared" si="24"/>
        <v>0</v>
      </c>
      <c r="T101" s="35">
        <f t="shared" si="24"/>
        <v>0</v>
      </c>
      <c r="U101" s="35">
        <f t="shared" si="24"/>
        <v>0</v>
      </c>
      <c r="V101" s="35">
        <f t="shared" si="24"/>
        <v>0</v>
      </c>
      <c r="W101" s="35">
        <f t="shared" si="24"/>
        <v>0</v>
      </c>
      <c r="X101" s="35">
        <f t="shared" si="24"/>
        <v>0</v>
      </c>
      <c r="Y101" s="35">
        <f t="shared" si="24"/>
        <v>0</v>
      </c>
      <c r="Z101" s="35">
        <f t="shared" si="24"/>
        <v>0</v>
      </c>
      <c r="AA101" s="35">
        <f t="shared" si="24"/>
        <v>0</v>
      </c>
      <c r="AB101" s="35">
        <f t="shared" si="24"/>
        <v>0</v>
      </c>
      <c r="AC101" s="35">
        <f t="shared" si="24"/>
        <v>0</v>
      </c>
      <c r="AD101" s="14"/>
    </row>
    <row r="102" spans="1:30" ht="12.75" customHeight="1" x14ac:dyDescent="0.2">
      <c r="A102" s="19" t="s">
        <v>211</v>
      </c>
      <c r="B102" s="19">
        <v>1</v>
      </c>
      <c r="C102" s="19">
        <v>3</v>
      </c>
      <c r="D102" s="19">
        <v>1</v>
      </c>
      <c r="E102" s="19">
        <v>3</v>
      </c>
      <c r="F102" s="19">
        <v>2</v>
      </c>
      <c r="G102" s="19">
        <v>4</v>
      </c>
      <c r="H102" s="19">
        <v>1</v>
      </c>
      <c r="I102" s="20"/>
      <c r="J102" s="21"/>
      <c r="K102" s="22"/>
      <c r="L102" s="22"/>
      <c r="M102" s="22"/>
      <c r="N102" s="22"/>
      <c r="O102" s="22" t="s">
        <v>197</v>
      </c>
      <c r="P102" s="33"/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14"/>
    </row>
    <row r="103" spans="1:30" ht="12.75" customHeight="1" x14ac:dyDescent="0.2">
      <c r="A103" s="19" t="s">
        <v>212</v>
      </c>
      <c r="B103" s="19">
        <v>1</v>
      </c>
      <c r="C103" s="19">
        <v>3</v>
      </c>
      <c r="D103" s="19">
        <v>1</v>
      </c>
      <c r="E103" s="19">
        <v>3</v>
      </c>
      <c r="F103" s="19">
        <v>2</v>
      </c>
      <c r="G103" s="19">
        <v>4</v>
      </c>
      <c r="H103" s="19">
        <v>2</v>
      </c>
      <c r="I103" s="20"/>
      <c r="J103" s="21"/>
      <c r="K103" s="22"/>
      <c r="L103" s="22"/>
      <c r="M103" s="22"/>
      <c r="N103" s="22"/>
      <c r="O103" s="22" t="s">
        <v>199</v>
      </c>
      <c r="P103" s="33"/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14"/>
    </row>
    <row r="104" spans="1:30" ht="12.75" customHeight="1" x14ac:dyDescent="0.2">
      <c r="A104" s="19" t="s">
        <v>213</v>
      </c>
      <c r="B104" s="19">
        <v>1</v>
      </c>
      <c r="C104" s="19">
        <v>3</v>
      </c>
      <c r="D104" s="19">
        <v>1</v>
      </c>
      <c r="E104" s="19">
        <v>3</v>
      </c>
      <c r="F104" s="19">
        <v>2</v>
      </c>
      <c r="G104" s="19">
        <v>4</v>
      </c>
      <c r="H104" s="19">
        <v>50</v>
      </c>
      <c r="I104" s="20"/>
      <c r="J104" s="21"/>
      <c r="K104" s="22"/>
      <c r="L104" s="22"/>
      <c r="M104" s="22"/>
      <c r="N104" s="22"/>
      <c r="O104" s="22" t="s">
        <v>210</v>
      </c>
      <c r="P104" s="33"/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14"/>
    </row>
    <row r="105" spans="1:30" ht="12.75" customHeight="1" x14ac:dyDescent="0.2">
      <c r="A105" s="15" t="s">
        <v>214</v>
      </c>
      <c r="B105" s="15">
        <v>1</v>
      </c>
      <c r="C105" s="15">
        <v>3</v>
      </c>
      <c r="D105" s="15">
        <v>50</v>
      </c>
      <c r="E105" s="15">
        <v>3</v>
      </c>
      <c r="F105" s="15">
        <v>0</v>
      </c>
      <c r="G105" s="15">
        <v>0</v>
      </c>
      <c r="H105" s="15">
        <v>0</v>
      </c>
      <c r="I105" s="10"/>
      <c r="J105" s="11"/>
      <c r="K105" s="16"/>
      <c r="L105" s="16" t="s">
        <v>215</v>
      </c>
      <c r="M105" s="16"/>
      <c r="N105" s="16"/>
      <c r="O105" s="16"/>
      <c r="P105" s="34"/>
      <c r="Q105" s="18">
        <f t="shared" ref="Q105:AC105" si="25">+Q106+Q107</f>
        <v>0</v>
      </c>
      <c r="R105" s="18">
        <f t="shared" si="25"/>
        <v>0</v>
      </c>
      <c r="S105" s="18">
        <f t="shared" si="25"/>
        <v>0</v>
      </c>
      <c r="T105" s="18">
        <f t="shared" si="25"/>
        <v>0</v>
      </c>
      <c r="U105" s="18">
        <f t="shared" si="25"/>
        <v>0</v>
      </c>
      <c r="V105" s="18">
        <f t="shared" si="25"/>
        <v>0</v>
      </c>
      <c r="W105" s="18">
        <f t="shared" si="25"/>
        <v>0</v>
      </c>
      <c r="X105" s="18">
        <f t="shared" si="25"/>
        <v>0</v>
      </c>
      <c r="Y105" s="18">
        <f t="shared" si="25"/>
        <v>0</v>
      </c>
      <c r="Z105" s="18">
        <f t="shared" si="25"/>
        <v>0</v>
      </c>
      <c r="AA105" s="18">
        <f t="shared" si="25"/>
        <v>0</v>
      </c>
      <c r="AB105" s="18">
        <f t="shared" si="25"/>
        <v>0</v>
      </c>
      <c r="AC105" s="18">
        <f t="shared" si="25"/>
        <v>0</v>
      </c>
      <c r="AD105" s="14"/>
    </row>
    <row r="106" spans="1:30" ht="12.75" customHeight="1" x14ac:dyDescent="0.2">
      <c r="A106" s="19" t="s">
        <v>216</v>
      </c>
      <c r="B106" s="19">
        <v>1</v>
      </c>
      <c r="C106" s="19">
        <v>3</v>
      </c>
      <c r="D106" s="19">
        <v>50</v>
      </c>
      <c r="E106" s="19">
        <v>3</v>
      </c>
      <c r="F106" s="19">
        <v>1</v>
      </c>
      <c r="G106" s="19">
        <v>0</v>
      </c>
      <c r="H106" s="19">
        <v>0</v>
      </c>
      <c r="I106" s="20"/>
      <c r="J106" s="21"/>
      <c r="K106" s="22"/>
      <c r="L106" s="22"/>
      <c r="M106" s="22" t="s">
        <v>177</v>
      </c>
      <c r="N106" s="22"/>
      <c r="O106" s="22"/>
      <c r="P106" s="33"/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14"/>
    </row>
    <row r="107" spans="1:30" ht="12.75" customHeight="1" x14ac:dyDescent="0.2">
      <c r="A107" s="19" t="s">
        <v>217</v>
      </c>
      <c r="B107" s="19">
        <v>1</v>
      </c>
      <c r="C107" s="19">
        <v>3</v>
      </c>
      <c r="D107" s="19">
        <v>50</v>
      </c>
      <c r="E107" s="19">
        <v>3</v>
      </c>
      <c r="F107" s="19">
        <v>2</v>
      </c>
      <c r="G107" s="19">
        <v>0</v>
      </c>
      <c r="H107" s="19">
        <v>0</v>
      </c>
      <c r="I107" s="20"/>
      <c r="J107" s="21"/>
      <c r="K107" s="22"/>
      <c r="L107" s="22"/>
      <c r="M107" s="22" t="s">
        <v>179</v>
      </c>
      <c r="N107" s="22"/>
      <c r="O107" s="22"/>
      <c r="P107" s="33"/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14"/>
    </row>
    <row r="108" spans="1:30" ht="12.75" customHeight="1" x14ac:dyDescent="0.2">
      <c r="A108" s="15" t="s">
        <v>218</v>
      </c>
      <c r="B108" s="15">
        <v>1</v>
      </c>
      <c r="C108" s="15">
        <v>3</v>
      </c>
      <c r="D108" s="15">
        <v>1</v>
      </c>
      <c r="E108" s="15">
        <v>4</v>
      </c>
      <c r="F108" s="15">
        <v>0</v>
      </c>
      <c r="G108" s="15">
        <v>0</v>
      </c>
      <c r="H108" s="15">
        <v>0</v>
      </c>
      <c r="I108" s="36"/>
      <c r="J108" s="37"/>
      <c r="K108" s="37"/>
      <c r="L108" s="25" t="s">
        <v>219</v>
      </c>
      <c r="M108" s="16"/>
      <c r="N108" s="37"/>
      <c r="O108" s="37"/>
      <c r="P108" s="38"/>
      <c r="Q108" s="39">
        <f t="shared" ref="Q108:AC108" si="26">+Q109+Q110</f>
        <v>0</v>
      </c>
      <c r="R108" s="39">
        <f t="shared" si="26"/>
        <v>0</v>
      </c>
      <c r="S108" s="39">
        <f t="shared" si="26"/>
        <v>0</v>
      </c>
      <c r="T108" s="39">
        <f t="shared" si="26"/>
        <v>0</v>
      </c>
      <c r="U108" s="39">
        <f t="shared" si="26"/>
        <v>0</v>
      </c>
      <c r="V108" s="39">
        <f t="shared" si="26"/>
        <v>0</v>
      </c>
      <c r="W108" s="39">
        <f t="shared" si="26"/>
        <v>0</v>
      </c>
      <c r="X108" s="39">
        <f t="shared" si="26"/>
        <v>0</v>
      </c>
      <c r="Y108" s="39">
        <f t="shared" si="26"/>
        <v>0</v>
      </c>
      <c r="Z108" s="39">
        <f t="shared" si="26"/>
        <v>0</v>
      </c>
      <c r="AA108" s="39">
        <f t="shared" si="26"/>
        <v>0</v>
      </c>
      <c r="AB108" s="39">
        <f t="shared" si="26"/>
        <v>0</v>
      </c>
      <c r="AC108" s="39">
        <f t="shared" si="26"/>
        <v>0</v>
      </c>
      <c r="AD108" s="14"/>
    </row>
    <row r="109" spans="1:30" ht="12.75" customHeight="1" x14ac:dyDescent="0.2">
      <c r="A109" s="19" t="s">
        <v>220</v>
      </c>
      <c r="B109" s="19">
        <v>1</v>
      </c>
      <c r="C109" s="19">
        <v>3</v>
      </c>
      <c r="D109" s="19">
        <v>1</v>
      </c>
      <c r="E109" s="19">
        <v>4</v>
      </c>
      <c r="F109" s="19">
        <v>1</v>
      </c>
      <c r="G109" s="19">
        <v>1</v>
      </c>
      <c r="H109" s="19">
        <v>0</v>
      </c>
      <c r="I109" s="40"/>
      <c r="J109" s="41"/>
      <c r="K109" s="41"/>
      <c r="L109" s="22"/>
      <c r="M109" s="22" t="s">
        <v>177</v>
      </c>
      <c r="N109" s="41"/>
      <c r="O109" s="41"/>
      <c r="P109" s="42"/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14"/>
    </row>
    <row r="110" spans="1:30" ht="12.75" customHeight="1" x14ac:dyDescent="0.2">
      <c r="A110" s="19" t="s">
        <v>221</v>
      </c>
      <c r="B110" s="19">
        <v>1</v>
      </c>
      <c r="C110" s="19">
        <v>3</v>
      </c>
      <c r="D110" s="19">
        <v>1</v>
      </c>
      <c r="E110" s="19">
        <v>4</v>
      </c>
      <c r="F110" s="19">
        <v>1</v>
      </c>
      <c r="G110" s="19">
        <v>2</v>
      </c>
      <c r="H110" s="19">
        <v>0</v>
      </c>
      <c r="I110" s="40"/>
      <c r="J110" s="41"/>
      <c r="K110" s="41"/>
      <c r="L110" s="22"/>
      <c r="M110" s="22" t="s">
        <v>179</v>
      </c>
      <c r="N110" s="41"/>
      <c r="O110" s="41"/>
      <c r="P110" s="42"/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14"/>
    </row>
    <row r="111" spans="1:30" ht="12.75" customHeight="1" x14ac:dyDescent="0.2">
      <c r="A111" s="9" t="s">
        <v>222</v>
      </c>
      <c r="B111" s="9">
        <v>2</v>
      </c>
      <c r="C111" s="9">
        <v>1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10"/>
      <c r="J111" s="11" t="s">
        <v>223</v>
      </c>
      <c r="K111" s="16"/>
      <c r="L111" s="16"/>
      <c r="M111" s="16"/>
      <c r="N111" s="16"/>
      <c r="O111" s="16"/>
      <c r="P111" s="17"/>
      <c r="Q111" s="13">
        <f t="shared" ref="Q111:AC111" si="27">+Q112+Q121+Q132+Q142+Q153+Q158</f>
        <v>3171962</v>
      </c>
      <c r="R111" s="13">
        <f t="shared" si="27"/>
        <v>6942765</v>
      </c>
      <c r="S111" s="13">
        <f t="shared" si="27"/>
        <v>6370849</v>
      </c>
      <c r="T111" s="13">
        <f t="shared" si="27"/>
        <v>8363704</v>
      </c>
      <c r="U111" s="13">
        <f t="shared" si="27"/>
        <v>6467523</v>
      </c>
      <c r="V111" s="13">
        <f t="shared" si="27"/>
        <v>13963502</v>
      </c>
      <c r="W111" s="13">
        <f t="shared" si="27"/>
        <v>0</v>
      </c>
      <c r="X111" s="13">
        <f t="shared" si="27"/>
        <v>0</v>
      </c>
      <c r="Y111" s="13">
        <f t="shared" si="27"/>
        <v>0</v>
      </c>
      <c r="Z111" s="13">
        <f t="shared" si="27"/>
        <v>0</v>
      </c>
      <c r="AA111" s="13">
        <f t="shared" si="27"/>
        <v>0</v>
      </c>
      <c r="AB111" s="13">
        <f t="shared" si="27"/>
        <v>0</v>
      </c>
      <c r="AC111" s="13">
        <f t="shared" si="27"/>
        <v>0</v>
      </c>
      <c r="AD111" s="14"/>
    </row>
    <row r="112" spans="1:30" ht="12.75" customHeight="1" x14ac:dyDescent="0.2">
      <c r="A112" s="15" t="s">
        <v>224</v>
      </c>
      <c r="B112" s="15">
        <v>2</v>
      </c>
      <c r="C112" s="15">
        <v>1</v>
      </c>
      <c r="D112" s="15">
        <v>1</v>
      </c>
      <c r="E112" s="15">
        <v>0</v>
      </c>
      <c r="F112" s="15">
        <v>0</v>
      </c>
      <c r="G112" s="15">
        <v>0</v>
      </c>
      <c r="H112" s="15">
        <v>0</v>
      </c>
      <c r="I112" s="10"/>
      <c r="J112" s="11"/>
      <c r="K112" s="16" t="s">
        <v>225</v>
      </c>
      <c r="L112" s="16"/>
      <c r="M112" s="16"/>
      <c r="N112" s="16"/>
      <c r="O112" s="16"/>
      <c r="P112" s="43"/>
      <c r="Q112" s="18">
        <f t="shared" ref="Q112:AC112" si="28">+Q113+Q114+Q115+Q116+Q117+Q118+Q119+Q120</f>
        <v>1287417</v>
      </c>
      <c r="R112" s="18">
        <f t="shared" si="28"/>
        <v>1138491</v>
      </c>
      <c r="S112" s="18">
        <f t="shared" si="28"/>
        <v>1288721</v>
      </c>
      <c r="T112" s="18">
        <f t="shared" si="28"/>
        <v>1868944</v>
      </c>
      <c r="U112" s="18">
        <f t="shared" si="28"/>
        <v>1284676</v>
      </c>
      <c r="V112" s="18">
        <f t="shared" si="28"/>
        <v>1120146</v>
      </c>
      <c r="W112" s="18">
        <f t="shared" si="28"/>
        <v>0</v>
      </c>
      <c r="X112" s="18">
        <f t="shared" si="28"/>
        <v>0</v>
      </c>
      <c r="Y112" s="18">
        <f t="shared" si="28"/>
        <v>0</v>
      </c>
      <c r="Z112" s="18">
        <f t="shared" si="28"/>
        <v>0</v>
      </c>
      <c r="AA112" s="18">
        <f t="shared" si="28"/>
        <v>0</v>
      </c>
      <c r="AB112" s="18">
        <f t="shared" si="28"/>
        <v>0</v>
      </c>
      <c r="AC112" s="18">
        <f t="shared" si="28"/>
        <v>0</v>
      </c>
      <c r="AD112" s="14"/>
    </row>
    <row r="113" spans="1:31" ht="12.75" customHeight="1" x14ac:dyDescent="0.2">
      <c r="A113" s="19" t="s">
        <v>226</v>
      </c>
      <c r="B113" s="19">
        <v>2</v>
      </c>
      <c r="C113" s="19">
        <v>1</v>
      </c>
      <c r="D113" s="19">
        <v>1</v>
      </c>
      <c r="E113" s="19">
        <v>1</v>
      </c>
      <c r="F113" s="19">
        <v>1</v>
      </c>
      <c r="G113" s="19">
        <v>0</v>
      </c>
      <c r="H113" s="19">
        <v>0</v>
      </c>
      <c r="I113" s="20"/>
      <c r="J113" s="21"/>
      <c r="K113" s="22"/>
      <c r="L113" s="22" t="s">
        <v>227</v>
      </c>
      <c r="M113" s="26"/>
      <c r="N113" s="22"/>
      <c r="O113" s="22"/>
      <c r="P113" s="44"/>
      <c r="Q113" s="24">
        <v>508226</v>
      </c>
      <c r="R113" s="24">
        <v>559056</v>
      </c>
      <c r="S113" s="24">
        <f>1577216-Q113-R113</f>
        <v>509934</v>
      </c>
      <c r="T113" s="24">
        <v>505192</v>
      </c>
      <c r="U113" s="24">
        <v>494095</v>
      </c>
      <c r="V113" s="24">
        <v>504526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14"/>
      <c r="AE113" s="14"/>
    </row>
    <row r="114" spans="1:31" ht="12.75" customHeight="1" x14ac:dyDescent="0.2">
      <c r="A114" s="19" t="s">
        <v>228</v>
      </c>
      <c r="B114" s="19">
        <v>2</v>
      </c>
      <c r="C114" s="19">
        <v>1</v>
      </c>
      <c r="D114" s="19">
        <v>1</v>
      </c>
      <c r="E114" s="19">
        <v>1</v>
      </c>
      <c r="F114" s="19">
        <v>2</v>
      </c>
      <c r="G114" s="19">
        <v>0</v>
      </c>
      <c r="H114" s="19">
        <v>0</v>
      </c>
      <c r="I114" s="20"/>
      <c r="J114" s="21"/>
      <c r="K114" s="22"/>
      <c r="L114" s="22" t="s">
        <v>229</v>
      </c>
      <c r="M114" s="26"/>
      <c r="N114" s="22"/>
      <c r="O114" s="22"/>
      <c r="P114" s="44"/>
      <c r="Q114" s="24">
        <v>0</v>
      </c>
      <c r="R114" s="24">
        <v>46105</v>
      </c>
      <c r="S114" s="24">
        <f>68157-Q114-R114</f>
        <v>22052</v>
      </c>
      <c r="T114" s="24">
        <v>22552</v>
      </c>
      <c r="U114" s="24">
        <v>23052</v>
      </c>
      <c r="V114" s="24">
        <v>80683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14"/>
      <c r="AE114" s="14"/>
    </row>
    <row r="115" spans="1:31" ht="12.75" customHeight="1" x14ac:dyDescent="0.2">
      <c r="A115" s="19" t="s">
        <v>230</v>
      </c>
      <c r="B115" s="19">
        <v>2</v>
      </c>
      <c r="C115" s="19">
        <v>1</v>
      </c>
      <c r="D115" s="19">
        <v>1</v>
      </c>
      <c r="E115" s="19">
        <v>1</v>
      </c>
      <c r="F115" s="19">
        <v>3</v>
      </c>
      <c r="G115" s="19">
        <v>0</v>
      </c>
      <c r="H115" s="19">
        <v>0</v>
      </c>
      <c r="I115" s="20"/>
      <c r="J115" s="21"/>
      <c r="K115" s="22"/>
      <c r="L115" s="22" t="s">
        <v>231</v>
      </c>
      <c r="M115" s="26"/>
      <c r="N115" s="22"/>
      <c r="O115" s="22"/>
      <c r="P115" s="44"/>
      <c r="Q115" s="24">
        <v>30206</v>
      </c>
      <c r="R115" s="24">
        <v>26201</v>
      </c>
      <c r="S115" s="24">
        <f>74923-Q115-R115</f>
        <v>18516</v>
      </c>
      <c r="T115" s="24">
        <v>40832</v>
      </c>
      <c r="U115" s="24">
        <v>15574</v>
      </c>
      <c r="V115" s="24">
        <v>15574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14"/>
      <c r="AE115" s="14"/>
    </row>
    <row r="116" spans="1:31" ht="12.75" customHeight="1" x14ac:dyDescent="0.2">
      <c r="A116" s="19" t="s">
        <v>232</v>
      </c>
      <c r="B116" s="19">
        <v>2</v>
      </c>
      <c r="C116" s="19">
        <v>1</v>
      </c>
      <c r="D116" s="19">
        <v>1</v>
      </c>
      <c r="E116" s="19">
        <v>1</v>
      </c>
      <c r="F116" s="19">
        <v>4</v>
      </c>
      <c r="G116" s="19">
        <v>0</v>
      </c>
      <c r="H116" s="19">
        <v>0</v>
      </c>
      <c r="I116" s="20"/>
      <c r="J116" s="22"/>
      <c r="K116" s="22"/>
      <c r="L116" s="22" t="s">
        <v>233</v>
      </c>
      <c r="M116" s="26"/>
      <c r="N116" s="22"/>
      <c r="O116" s="26"/>
      <c r="P116" s="44"/>
      <c r="Q116" s="24">
        <v>307002</v>
      </c>
      <c r="R116" s="24">
        <v>73690</v>
      </c>
      <c r="S116" s="24">
        <f>678068-Q116-R116</f>
        <v>297376</v>
      </c>
      <c r="T116" s="24">
        <v>858385</v>
      </c>
      <c r="U116" s="24">
        <v>309971</v>
      </c>
      <c r="V116" s="24">
        <v>77379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14"/>
      <c r="AE116" s="14"/>
    </row>
    <row r="117" spans="1:31" ht="12.75" customHeight="1" x14ac:dyDescent="0.2">
      <c r="A117" s="19" t="s">
        <v>234</v>
      </c>
      <c r="B117" s="19">
        <v>2</v>
      </c>
      <c r="C117" s="19">
        <v>1</v>
      </c>
      <c r="D117" s="19">
        <v>1</v>
      </c>
      <c r="E117" s="19">
        <v>1</v>
      </c>
      <c r="F117" s="19">
        <v>5</v>
      </c>
      <c r="G117" s="19">
        <v>0</v>
      </c>
      <c r="H117" s="19">
        <v>0</v>
      </c>
      <c r="I117" s="20"/>
      <c r="J117" s="21"/>
      <c r="K117" s="22"/>
      <c r="L117" s="22" t="s">
        <v>235</v>
      </c>
      <c r="M117" s="26"/>
      <c r="N117" s="22"/>
      <c r="O117" s="22"/>
      <c r="P117" s="44"/>
      <c r="Q117" s="24">
        <v>441983</v>
      </c>
      <c r="R117" s="24">
        <v>433439</v>
      </c>
      <c r="S117" s="24">
        <f>1316265-Q117-R117</f>
        <v>440843</v>
      </c>
      <c r="T117" s="24">
        <v>441983</v>
      </c>
      <c r="U117" s="24">
        <v>441984</v>
      </c>
      <c r="V117" s="24">
        <v>441984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14"/>
      <c r="AE117" s="14"/>
    </row>
    <row r="118" spans="1:31" ht="12.75" customHeight="1" x14ac:dyDescent="0.2">
      <c r="A118" s="19" t="s">
        <v>236</v>
      </c>
      <c r="B118" s="19">
        <v>2</v>
      </c>
      <c r="C118" s="19">
        <v>1</v>
      </c>
      <c r="D118" s="19">
        <v>1</v>
      </c>
      <c r="E118" s="19">
        <v>1</v>
      </c>
      <c r="F118" s="19">
        <v>6</v>
      </c>
      <c r="G118" s="19">
        <v>0</v>
      </c>
      <c r="H118" s="19">
        <v>0</v>
      </c>
      <c r="I118" s="20"/>
      <c r="J118" s="21"/>
      <c r="K118" s="22"/>
      <c r="L118" s="22" t="s">
        <v>237</v>
      </c>
      <c r="M118" s="26"/>
      <c r="N118" s="45"/>
      <c r="O118" s="22"/>
      <c r="P118" s="44"/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14"/>
      <c r="AE118" s="14"/>
    </row>
    <row r="119" spans="1:31" ht="12.75" customHeight="1" x14ac:dyDescent="0.2">
      <c r="A119" s="19" t="s">
        <v>238</v>
      </c>
      <c r="B119" s="19">
        <v>2</v>
      </c>
      <c r="C119" s="19">
        <v>1</v>
      </c>
      <c r="D119" s="19">
        <v>1</v>
      </c>
      <c r="E119" s="19">
        <v>1</v>
      </c>
      <c r="F119" s="19">
        <v>7</v>
      </c>
      <c r="G119" s="19">
        <v>0</v>
      </c>
      <c r="H119" s="19">
        <v>0</v>
      </c>
      <c r="I119" s="20"/>
      <c r="J119" s="21"/>
      <c r="K119" s="22"/>
      <c r="L119" s="22" t="s">
        <v>239</v>
      </c>
      <c r="M119" s="26"/>
      <c r="N119" s="22"/>
      <c r="O119" s="22"/>
      <c r="P119" s="44"/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14"/>
      <c r="AE119" s="14"/>
    </row>
    <row r="120" spans="1:31" ht="12.75" customHeight="1" x14ac:dyDescent="0.2">
      <c r="A120" s="19" t="s">
        <v>240</v>
      </c>
      <c r="B120" s="19">
        <v>2</v>
      </c>
      <c r="C120" s="19">
        <v>1</v>
      </c>
      <c r="D120" s="19">
        <v>1</v>
      </c>
      <c r="E120" s="19">
        <v>1</v>
      </c>
      <c r="F120" s="19">
        <v>8</v>
      </c>
      <c r="G120" s="19">
        <v>0</v>
      </c>
      <c r="H120" s="19">
        <v>0</v>
      </c>
      <c r="I120" s="20"/>
      <c r="J120" s="21"/>
      <c r="K120" s="22"/>
      <c r="L120" s="22" t="s">
        <v>241</v>
      </c>
      <c r="M120" s="26"/>
      <c r="N120" s="45"/>
      <c r="O120" s="22"/>
      <c r="P120" s="44"/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14"/>
      <c r="AE120" s="14"/>
    </row>
    <row r="121" spans="1:31" ht="12.75" customHeight="1" x14ac:dyDescent="0.2">
      <c r="A121" s="15" t="s">
        <v>242</v>
      </c>
      <c r="B121" s="15">
        <v>2</v>
      </c>
      <c r="C121" s="15">
        <v>1</v>
      </c>
      <c r="D121" s="15">
        <v>2</v>
      </c>
      <c r="E121" s="15">
        <v>0</v>
      </c>
      <c r="F121" s="15">
        <v>0</v>
      </c>
      <c r="G121" s="15">
        <v>0</v>
      </c>
      <c r="H121" s="15">
        <v>0</v>
      </c>
      <c r="I121" s="10"/>
      <c r="J121" s="11"/>
      <c r="K121" s="16" t="s">
        <v>243</v>
      </c>
      <c r="L121" s="16"/>
      <c r="M121" s="16"/>
      <c r="N121" s="16"/>
      <c r="O121" s="16"/>
      <c r="P121" s="43"/>
      <c r="Q121" s="18">
        <f t="shared" ref="Q121:AC121" si="29">+Q122+Q123+Q124+Q125+Q126+Q127+Q128+Q129+Q130+Q131</f>
        <v>323144</v>
      </c>
      <c r="R121" s="18">
        <f t="shared" si="29"/>
        <v>65136</v>
      </c>
      <c r="S121" s="18">
        <f t="shared" si="29"/>
        <v>332609</v>
      </c>
      <c r="T121" s="18">
        <f t="shared" si="29"/>
        <v>383206</v>
      </c>
      <c r="U121" s="18">
        <f t="shared" si="29"/>
        <v>277543</v>
      </c>
      <c r="V121" s="18">
        <f t="shared" si="29"/>
        <v>210535</v>
      </c>
      <c r="W121" s="18">
        <f t="shared" si="29"/>
        <v>0</v>
      </c>
      <c r="X121" s="18">
        <f t="shared" si="29"/>
        <v>0</v>
      </c>
      <c r="Y121" s="18">
        <f t="shared" si="29"/>
        <v>0</v>
      </c>
      <c r="Z121" s="18">
        <f t="shared" si="29"/>
        <v>0</v>
      </c>
      <c r="AA121" s="18">
        <f t="shared" si="29"/>
        <v>0</v>
      </c>
      <c r="AB121" s="18">
        <f t="shared" si="29"/>
        <v>0</v>
      </c>
      <c r="AC121" s="18">
        <f t="shared" si="29"/>
        <v>0</v>
      </c>
      <c r="AD121" s="14"/>
      <c r="AE121" s="14"/>
    </row>
    <row r="122" spans="1:31" ht="12.75" customHeight="1" x14ac:dyDescent="0.2">
      <c r="A122" s="19" t="s">
        <v>244</v>
      </c>
      <c r="B122" s="19">
        <v>2</v>
      </c>
      <c r="C122" s="19">
        <v>1</v>
      </c>
      <c r="D122" s="19">
        <v>2</v>
      </c>
      <c r="E122" s="19">
        <v>1</v>
      </c>
      <c r="F122" s="19">
        <v>0</v>
      </c>
      <c r="G122" s="19">
        <v>0</v>
      </c>
      <c r="H122" s="19">
        <v>0</v>
      </c>
      <c r="I122" s="20"/>
      <c r="J122" s="21"/>
      <c r="K122" s="22"/>
      <c r="L122" s="22" t="s">
        <v>245</v>
      </c>
      <c r="M122" s="22"/>
      <c r="N122" s="22"/>
      <c r="O122" s="46"/>
      <c r="P122" s="44"/>
      <c r="Q122" s="24">
        <v>26220</v>
      </c>
      <c r="R122" s="24">
        <v>32676</v>
      </c>
      <c r="S122" s="24">
        <f>144174-Q122-R122</f>
        <v>85278</v>
      </c>
      <c r="T122" s="24">
        <v>32960</v>
      </c>
      <c r="U122" s="24">
        <v>89093</v>
      </c>
      <c r="V122" s="24">
        <v>27693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14"/>
      <c r="AE122" s="14"/>
    </row>
    <row r="123" spans="1:31" ht="12.75" customHeight="1" x14ac:dyDescent="0.2">
      <c r="A123" s="19" t="s">
        <v>246</v>
      </c>
      <c r="B123" s="19">
        <v>2</v>
      </c>
      <c r="C123" s="19">
        <v>1</v>
      </c>
      <c r="D123" s="19">
        <v>2</v>
      </c>
      <c r="E123" s="19">
        <v>2</v>
      </c>
      <c r="F123" s="19">
        <v>0</v>
      </c>
      <c r="G123" s="19">
        <v>0</v>
      </c>
      <c r="H123" s="19">
        <v>0</v>
      </c>
      <c r="I123" s="20"/>
      <c r="J123" s="21"/>
      <c r="K123" s="22"/>
      <c r="L123" s="22" t="s">
        <v>247</v>
      </c>
      <c r="M123" s="22"/>
      <c r="N123" s="22"/>
      <c r="O123" s="22"/>
      <c r="P123" s="44"/>
      <c r="Q123" s="24">
        <v>56386</v>
      </c>
      <c r="R123" s="24">
        <v>11001</v>
      </c>
      <c r="S123" s="24">
        <f>99175-Q123-R123</f>
        <v>31788</v>
      </c>
      <c r="T123" s="24">
        <v>12762</v>
      </c>
      <c r="U123" s="24">
        <v>30000</v>
      </c>
      <c r="V123" s="24">
        <v>27134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14"/>
      <c r="AE123" s="14"/>
    </row>
    <row r="124" spans="1:31" ht="12.75" customHeight="1" x14ac:dyDescent="0.2">
      <c r="A124" s="19" t="s">
        <v>248</v>
      </c>
      <c r="B124" s="19">
        <v>2</v>
      </c>
      <c r="C124" s="19">
        <v>1</v>
      </c>
      <c r="D124" s="19">
        <v>2</v>
      </c>
      <c r="E124" s="19">
        <v>3</v>
      </c>
      <c r="F124" s="19">
        <v>0</v>
      </c>
      <c r="G124" s="19">
        <v>0</v>
      </c>
      <c r="H124" s="19">
        <v>0</v>
      </c>
      <c r="I124" s="20"/>
      <c r="J124" s="21"/>
      <c r="K124" s="22"/>
      <c r="L124" s="22" t="s">
        <v>249</v>
      </c>
      <c r="M124" s="22"/>
      <c r="N124" s="22"/>
      <c r="O124" s="22"/>
      <c r="P124" s="44"/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14"/>
      <c r="AE124" s="14"/>
    </row>
    <row r="125" spans="1:31" ht="12.75" customHeight="1" x14ac:dyDescent="0.2">
      <c r="A125" s="19" t="s">
        <v>250</v>
      </c>
      <c r="B125" s="19">
        <v>2</v>
      </c>
      <c r="C125" s="19">
        <v>1</v>
      </c>
      <c r="D125" s="19">
        <v>2</v>
      </c>
      <c r="E125" s="19">
        <v>4</v>
      </c>
      <c r="F125" s="19">
        <v>0</v>
      </c>
      <c r="G125" s="19">
        <v>0</v>
      </c>
      <c r="H125" s="19">
        <v>0</v>
      </c>
      <c r="I125" s="20"/>
      <c r="J125" s="21"/>
      <c r="K125" s="22"/>
      <c r="L125" s="22" t="s">
        <v>251</v>
      </c>
      <c r="M125" s="22"/>
      <c r="N125" s="22"/>
      <c r="O125" s="22"/>
      <c r="P125" s="44"/>
      <c r="Q125" s="24">
        <v>224265</v>
      </c>
      <c r="R125" s="24">
        <v>6830</v>
      </c>
      <c r="S125" s="24">
        <f>244676-Q125-R125</f>
        <v>13581</v>
      </c>
      <c r="T125" s="24">
        <v>188680</v>
      </c>
      <c r="U125" s="24">
        <v>32117</v>
      </c>
      <c r="V125" s="24">
        <v>32117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14"/>
      <c r="AE125" s="14"/>
    </row>
    <row r="126" spans="1:31" ht="12.75" customHeight="1" x14ac:dyDescent="0.2">
      <c r="A126" s="19" t="s">
        <v>252</v>
      </c>
      <c r="B126" s="19">
        <v>2</v>
      </c>
      <c r="C126" s="19">
        <v>1</v>
      </c>
      <c r="D126" s="19">
        <v>2</v>
      </c>
      <c r="E126" s="19">
        <v>5</v>
      </c>
      <c r="F126" s="19">
        <v>0</v>
      </c>
      <c r="G126" s="19">
        <v>0</v>
      </c>
      <c r="H126" s="19">
        <v>0</v>
      </c>
      <c r="I126" s="20"/>
      <c r="J126" s="21"/>
      <c r="K126" s="22"/>
      <c r="L126" s="22" t="s">
        <v>253</v>
      </c>
      <c r="M126" s="22"/>
      <c r="N126" s="22"/>
      <c r="O126" s="22"/>
      <c r="P126" s="44"/>
      <c r="Q126" s="24">
        <v>585</v>
      </c>
      <c r="R126" s="24">
        <v>2421</v>
      </c>
      <c r="S126" s="24">
        <f>5428-Q126-R126</f>
        <v>2422</v>
      </c>
      <c r="T126" s="24">
        <v>1</v>
      </c>
      <c r="U126" s="24">
        <v>871</v>
      </c>
      <c r="V126" s="24">
        <v>871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14"/>
      <c r="AE126" s="14"/>
    </row>
    <row r="127" spans="1:31" ht="12.75" customHeight="1" x14ac:dyDescent="0.2">
      <c r="A127" s="19" t="s">
        <v>254</v>
      </c>
      <c r="B127" s="19">
        <v>2</v>
      </c>
      <c r="C127" s="19">
        <v>1</v>
      </c>
      <c r="D127" s="19">
        <v>2</v>
      </c>
      <c r="E127" s="19">
        <v>6</v>
      </c>
      <c r="F127" s="19">
        <v>0</v>
      </c>
      <c r="G127" s="19">
        <v>0</v>
      </c>
      <c r="H127" s="19">
        <v>0</v>
      </c>
      <c r="I127" s="20"/>
      <c r="J127" s="21"/>
      <c r="K127" s="22"/>
      <c r="L127" s="22" t="s">
        <v>255</v>
      </c>
      <c r="M127" s="22"/>
      <c r="N127" s="22"/>
      <c r="O127" s="22"/>
      <c r="P127" s="44"/>
      <c r="Q127" s="24">
        <v>0</v>
      </c>
      <c r="R127" s="24">
        <v>410</v>
      </c>
      <c r="S127" s="24">
        <f>175428-Q127-R127</f>
        <v>175018</v>
      </c>
      <c r="T127" s="24">
        <v>98367</v>
      </c>
      <c r="U127" s="24">
        <v>97813</v>
      </c>
      <c r="V127" s="24">
        <v>95071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14"/>
      <c r="AE127" s="14"/>
    </row>
    <row r="128" spans="1:31" ht="12.75" customHeight="1" x14ac:dyDescent="0.2">
      <c r="A128" s="19" t="s">
        <v>256</v>
      </c>
      <c r="B128" s="19">
        <v>2</v>
      </c>
      <c r="C128" s="19">
        <v>1</v>
      </c>
      <c r="D128" s="19">
        <v>2</v>
      </c>
      <c r="E128" s="19">
        <v>7</v>
      </c>
      <c r="F128" s="19">
        <v>0</v>
      </c>
      <c r="G128" s="19">
        <v>0</v>
      </c>
      <c r="H128" s="19">
        <v>0</v>
      </c>
      <c r="I128" s="20"/>
      <c r="J128" s="21"/>
      <c r="K128" s="22"/>
      <c r="L128" s="22" t="s">
        <v>257</v>
      </c>
      <c r="M128" s="22"/>
      <c r="N128" s="22"/>
      <c r="O128" s="47"/>
      <c r="P128" s="44"/>
      <c r="Q128" s="24">
        <v>2326</v>
      </c>
      <c r="R128" s="24">
        <v>3606</v>
      </c>
      <c r="S128" s="24">
        <f>5932-Q128-R128</f>
        <v>0</v>
      </c>
      <c r="T128" s="24">
        <v>14538</v>
      </c>
      <c r="U128" s="24">
        <v>16023</v>
      </c>
      <c r="V128" s="24">
        <v>16023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14"/>
      <c r="AE128" s="14"/>
    </row>
    <row r="129" spans="1:31" ht="12.75" customHeight="1" x14ac:dyDescent="0.2">
      <c r="A129" s="19" t="s">
        <v>258</v>
      </c>
      <c r="B129" s="19">
        <v>2</v>
      </c>
      <c r="C129" s="19">
        <v>1</v>
      </c>
      <c r="D129" s="19">
        <v>2</v>
      </c>
      <c r="E129" s="19">
        <v>8</v>
      </c>
      <c r="F129" s="19">
        <v>0</v>
      </c>
      <c r="G129" s="19">
        <v>0</v>
      </c>
      <c r="H129" s="19">
        <v>0</v>
      </c>
      <c r="I129" s="20"/>
      <c r="J129" s="21"/>
      <c r="K129" s="22"/>
      <c r="L129" s="22" t="s">
        <v>259</v>
      </c>
      <c r="M129" s="22"/>
      <c r="N129" s="22"/>
      <c r="O129" s="22"/>
      <c r="P129" s="44"/>
      <c r="Q129" s="24">
        <v>0</v>
      </c>
      <c r="R129" s="24">
        <v>0</v>
      </c>
      <c r="S129" s="24">
        <v>0</v>
      </c>
      <c r="T129" s="24"/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14"/>
      <c r="AE129" s="14"/>
    </row>
    <row r="130" spans="1:31" ht="12.75" customHeight="1" x14ac:dyDescent="0.2">
      <c r="A130" s="19" t="s">
        <v>260</v>
      </c>
      <c r="B130" s="19">
        <v>2</v>
      </c>
      <c r="C130" s="19">
        <v>1</v>
      </c>
      <c r="D130" s="19">
        <v>2</v>
      </c>
      <c r="E130" s="19">
        <v>9</v>
      </c>
      <c r="F130" s="19">
        <v>0</v>
      </c>
      <c r="G130" s="19">
        <v>0</v>
      </c>
      <c r="H130" s="19">
        <v>0</v>
      </c>
      <c r="I130" s="20"/>
      <c r="J130" s="21"/>
      <c r="K130" s="22"/>
      <c r="L130" s="22" t="s">
        <v>261</v>
      </c>
      <c r="M130" s="45"/>
      <c r="N130" s="48"/>
      <c r="O130" s="22"/>
      <c r="P130" s="44"/>
      <c r="Q130" s="24">
        <v>13362</v>
      </c>
      <c r="R130" s="24">
        <v>8192</v>
      </c>
      <c r="S130" s="24">
        <f>46076-Q130-R130</f>
        <v>24522</v>
      </c>
      <c r="T130" s="24">
        <v>35898</v>
      </c>
      <c r="U130" s="24">
        <v>11626</v>
      </c>
      <c r="V130" s="24">
        <v>11626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14"/>
      <c r="AE130" s="14"/>
    </row>
    <row r="131" spans="1:31" ht="12.75" customHeight="1" x14ac:dyDescent="0.2">
      <c r="A131" s="19" t="s">
        <v>262</v>
      </c>
      <c r="B131" s="19">
        <v>5</v>
      </c>
      <c r="C131" s="19">
        <v>1</v>
      </c>
      <c r="D131" s="19">
        <v>2</v>
      </c>
      <c r="E131" s="19">
        <v>1</v>
      </c>
      <c r="F131" s="19">
        <v>2</v>
      </c>
      <c r="G131" s="19">
        <v>3</v>
      </c>
      <c r="H131" s="19">
        <v>0</v>
      </c>
      <c r="I131" s="20"/>
      <c r="J131" s="21"/>
      <c r="K131" s="22"/>
      <c r="L131" s="22" t="s">
        <v>263</v>
      </c>
      <c r="M131" s="22"/>
      <c r="N131" s="26"/>
      <c r="O131" s="26"/>
      <c r="P131" s="44"/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14"/>
      <c r="AE131" s="14"/>
    </row>
    <row r="132" spans="1:31" ht="12.75" customHeight="1" x14ac:dyDescent="0.2">
      <c r="A132" s="15" t="s">
        <v>264</v>
      </c>
      <c r="B132" s="15">
        <v>2</v>
      </c>
      <c r="C132" s="15">
        <v>1</v>
      </c>
      <c r="D132" s="15">
        <v>3</v>
      </c>
      <c r="E132" s="15">
        <v>0</v>
      </c>
      <c r="F132" s="15">
        <v>0</v>
      </c>
      <c r="G132" s="15">
        <v>0</v>
      </c>
      <c r="H132" s="15">
        <v>0</v>
      </c>
      <c r="I132" s="10"/>
      <c r="J132" s="11"/>
      <c r="K132" s="16" t="s">
        <v>265</v>
      </c>
      <c r="L132" s="16"/>
      <c r="M132" s="16"/>
      <c r="N132" s="16"/>
      <c r="O132" s="16"/>
      <c r="P132" s="43"/>
      <c r="Q132" s="18">
        <f t="shared" ref="Q132:AC132" si="30">+Q133+Q134+Q135+Q136+Q137+Q138+Q139+Q140+Q141</f>
        <v>1561401</v>
      </c>
      <c r="R132" s="18">
        <f t="shared" si="30"/>
        <v>5739138</v>
      </c>
      <c r="S132" s="18">
        <f t="shared" si="30"/>
        <v>4749519</v>
      </c>
      <c r="T132" s="18">
        <f t="shared" si="30"/>
        <v>6111554</v>
      </c>
      <c r="U132" s="18">
        <f t="shared" si="30"/>
        <v>4150499</v>
      </c>
      <c r="V132" s="18">
        <f t="shared" si="30"/>
        <v>12632821</v>
      </c>
      <c r="W132" s="18">
        <f t="shared" si="30"/>
        <v>0</v>
      </c>
      <c r="X132" s="18">
        <f t="shared" si="30"/>
        <v>0</v>
      </c>
      <c r="Y132" s="18">
        <f t="shared" si="30"/>
        <v>0</v>
      </c>
      <c r="Z132" s="18">
        <f t="shared" si="30"/>
        <v>0</v>
      </c>
      <c r="AA132" s="18">
        <f t="shared" si="30"/>
        <v>0</v>
      </c>
      <c r="AB132" s="18">
        <f t="shared" si="30"/>
        <v>0</v>
      </c>
      <c r="AC132" s="18">
        <f t="shared" si="30"/>
        <v>0</v>
      </c>
      <c r="AD132" s="14"/>
      <c r="AE132" s="14"/>
    </row>
    <row r="133" spans="1:31" ht="12.75" customHeight="1" x14ac:dyDescent="0.2">
      <c r="A133" s="19" t="s">
        <v>266</v>
      </c>
      <c r="B133" s="19">
        <v>2</v>
      </c>
      <c r="C133" s="19">
        <v>1</v>
      </c>
      <c r="D133" s="19">
        <v>3</v>
      </c>
      <c r="E133" s="19">
        <v>1</v>
      </c>
      <c r="F133" s="19">
        <v>0</v>
      </c>
      <c r="G133" s="19">
        <v>0</v>
      </c>
      <c r="H133" s="19">
        <v>0</v>
      </c>
      <c r="I133" s="20"/>
      <c r="J133" s="21"/>
      <c r="K133" s="22"/>
      <c r="L133" s="22" t="s">
        <v>267</v>
      </c>
      <c r="M133" s="22"/>
      <c r="N133" s="22"/>
      <c r="O133" s="22"/>
      <c r="P133" s="44"/>
      <c r="Q133" s="24">
        <v>191658</v>
      </c>
      <c r="R133" s="24">
        <v>210311</v>
      </c>
      <c r="S133" s="24">
        <f>567255-Q133-R133</f>
        <v>165286</v>
      </c>
      <c r="T133" s="24">
        <v>249585</v>
      </c>
      <c r="U133" s="24">
        <v>212323</v>
      </c>
      <c r="V133" s="24">
        <v>388298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14"/>
      <c r="AE133" s="14"/>
    </row>
    <row r="134" spans="1:31" ht="12.75" customHeight="1" x14ac:dyDescent="0.2">
      <c r="A134" s="19" t="s">
        <v>268</v>
      </c>
      <c r="B134" s="19">
        <v>2</v>
      </c>
      <c r="C134" s="19">
        <v>1</v>
      </c>
      <c r="D134" s="19">
        <v>3</v>
      </c>
      <c r="E134" s="19">
        <v>2</v>
      </c>
      <c r="F134" s="19">
        <v>0</v>
      </c>
      <c r="G134" s="19">
        <v>0</v>
      </c>
      <c r="H134" s="19">
        <v>0</v>
      </c>
      <c r="I134" s="20"/>
      <c r="J134" s="21"/>
      <c r="K134" s="22"/>
      <c r="L134" s="22" t="s">
        <v>269</v>
      </c>
      <c r="M134" s="22"/>
      <c r="N134" s="22"/>
      <c r="O134" s="22"/>
      <c r="P134" s="44"/>
      <c r="Q134" s="24">
        <v>0</v>
      </c>
      <c r="R134" s="24">
        <v>615220</v>
      </c>
      <c r="S134" s="24">
        <f>1338969-Q134-R134</f>
        <v>723749</v>
      </c>
      <c r="T134" s="24">
        <v>370596</v>
      </c>
      <c r="U134" s="24">
        <v>539645</v>
      </c>
      <c r="V134" s="24">
        <v>830704</v>
      </c>
      <c r="W134" s="24">
        <v>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14"/>
      <c r="AE134" s="14"/>
    </row>
    <row r="135" spans="1:31" ht="12.75" customHeight="1" x14ac:dyDescent="0.2">
      <c r="A135" s="19" t="s">
        <v>270</v>
      </c>
      <c r="B135" s="19">
        <v>2</v>
      </c>
      <c r="C135" s="19">
        <v>1</v>
      </c>
      <c r="D135" s="19">
        <v>3</v>
      </c>
      <c r="E135" s="19">
        <v>3</v>
      </c>
      <c r="F135" s="19">
        <v>0</v>
      </c>
      <c r="G135" s="19">
        <v>0</v>
      </c>
      <c r="H135" s="19">
        <v>0</v>
      </c>
      <c r="I135" s="20"/>
      <c r="J135" s="21"/>
      <c r="K135" s="22"/>
      <c r="L135" s="22" t="s">
        <v>271</v>
      </c>
      <c r="M135" s="22"/>
      <c r="N135" s="22"/>
      <c r="O135" s="22"/>
      <c r="P135" s="44"/>
      <c r="Q135" s="24">
        <v>191150</v>
      </c>
      <c r="R135" s="24">
        <v>3458601</v>
      </c>
      <c r="S135" s="24">
        <f>5425836-Q135-R135</f>
        <v>1776085</v>
      </c>
      <c r="T135" s="24">
        <v>2813337</v>
      </c>
      <c r="U135" s="24">
        <v>1611782</v>
      </c>
      <c r="V135" s="24">
        <v>1846214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14"/>
      <c r="AE135" s="14"/>
    </row>
    <row r="136" spans="1:31" ht="12.75" customHeight="1" x14ac:dyDescent="0.2">
      <c r="A136" s="19" t="s">
        <v>272</v>
      </c>
      <c r="B136" s="19">
        <v>2</v>
      </c>
      <c r="C136" s="19">
        <v>1</v>
      </c>
      <c r="D136" s="19">
        <v>3</v>
      </c>
      <c r="E136" s="19">
        <v>4</v>
      </c>
      <c r="F136" s="19">
        <v>0</v>
      </c>
      <c r="G136" s="19">
        <v>0</v>
      </c>
      <c r="H136" s="19">
        <v>0</v>
      </c>
      <c r="I136" s="49"/>
      <c r="J136" s="21"/>
      <c r="K136" s="22"/>
      <c r="L136" s="22" t="s">
        <v>273</v>
      </c>
      <c r="M136" s="22"/>
      <c r="N136" s="22"/>
      <c r="O136" s="22"/>
      <c r="P136" s="44"/>
      <c r="Q136" s="24">
        <v>1303</v>
      </c>
      <c r="R136" s="24">
        <v>11169</v>
      </c>
      <c r="S136" s="24">
        <f>14999-Q136-R136</f>
        <v>2527</v>
      </c>
      <c r="T136" s="24">
        <v>2431</v>
      </c>
      <c r="U136" s="24">
        <v>3067</v>
      </c>
      <c r="V136" s="24">
        <v>6723366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14"/>
      <c r="AE136" s="14"/>
    </row>
    <row r="137" spans="1:31" ht="12.75" customHeight="1" x14ac:dyDescent="0.2">
      <c r="A137" s="19" t="s">
        <v>274</v>
      </c>
      <c r="B137" s="19">
        <v>2</v>
      </c>
      <c r="C137" s="19">
        <v>1</v>
      </c>
      <c r="D137" s="19">
        <v>3</v>
      </c>
      <c r="E137" s="19">
        <v>5</v>
      </c>
      <c r="F137" s="19">
        <v>0</v>
      </c>
      <c r="G137" s="19">
        <v>0</v>
      </c>
      <c r="H137" s="19">
        <v>0</v>
      </c>
      <c r="I137" s="20"/>
      <c r="J137" s="21"/>
      <c r="K137" s="47"/>
      <c r="L137" s="22" t="s">
        <v>275</v>
      </c>
      <c r="M137" s="22"/>
      <c r="N137" s="22"/>
      <c r="O137" s="22"/>
      <c r="P137" s="44"/>
      <c r="Q137" s="24">
        <v>2637</v>
      </c>
      <c r="R137" s="24">
        <v>413761</v>
      </c>
      <c r="S137" s="24">
        <f>1503085-Q137-R137</f>
        <v>1086687</v>
      </c>
      <c r="T137" s="24">
        <v>869310</v>
      </c>
      <c r="U137" s="24">
        <v>967633</v>
      </c>
      <c r="V137" s="24">
        <v>1865577</v>
      </c>
      <c r="W137" s="24">
        <v>0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14"/>
      <c r="AE137" s="14"/>
    </row>
    <row r="138" spans="1:31" ht="12.75" customHeight="1" x14ac:dyDescent="0.2">
      <c r="A138" s="19" t="s">
        <v>276</v>
      </c>
      <c r="B138" s="19">
        <v>2</v>
      </c>
      <c r="C138" s="19">
        <v>1</v>
      </c>
      <c r="D138" s="19">
        <v>3</v>
      </c>
      <c r="E138" s="19">
        <v>6</v>
      </c>
      <c r="F138" s="19">
        <v>0</v>
      </c>
      <c r="G138" s="19">
        <v>0</v>
      </c>
      <c r="H138" s="19">
        <v>0</v>
      </c>
      <c r="I138" s="20"/>
      <c r="J138" s="21"/>
      <c r="K138" s="47"/>
      <c r="L138" s="50" t="s">
        <v>277</v>
      </c>
      <c r="M138" s="22"/>
      <c r="N138" s="22"/>
      <c r="O138" s="47"/>
      <c r="P138" s="44"/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14"/>
      <c r="AE138" s="14"/>
    </row>
    <row r="139" spans="1:31" ht="12.75" customHeight="1" x14ac:dyDescent="0.2">
      <c r="A139" s="19" t="s">
        <v>278</v>
      </c>
      <c r="B139" s="19">
        <v>2</v>
      </c>
      <c r="C139" s="19">
        <v>1</v>
      </c>
      <c r="D139" s="19">
        <v>3</v>
      </c>
      <c r="E139" s="19">
        <v>7</v>
      </c>
      <c r="F139" s="19">
        <v>0</v>
      </c>
      <c r="G139" s="19">
        <v>0</v>
      </c>
      <c r="H139" s="19">
        <v>0</v>
      </c>
      <c r="I139" s="20"/>
      <c r="J139" s="21"/>
      <c r="K139" s="47"/>
      <c r="L139" s="50" t="s">
        <v>279</v>
      </c>
      <c r="M139" s="22"/>
      <c r="N139" s="22"/>
      <c r="O139" s="47"/>
      <c r="P139" s="44"/>
      <c r="Q139" s="24">
        <v>10361</v>
      </c>
      <c r="R139" s="24">
        <v>17641</v>
      </c>
      <c r="S139" s="24">
        <f>92661-Q139-R139</f>
        <v>64659</v>
      </c>
      <c r="T139" s="24">
        <v>28167</v>
      </c>
      <c r="U139" s="24">
        <v>86846</v>
      </c>
      <c r="V139" s="24">
        <v>86846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14"/>
      <c r="AE139" s="14"/>
    </row>
    <row r="140" spans="1:31" ht="12.75" customHeight="1" x14ac:dyDescent="0.2">
      <c r="A140" s="19" t="s">
        <v>280</v>
      </c>
      <c r="B140" s="19">
        <v>2</v>
      </c>
      <c r="C140" s="19">
        <v>1</v>
      </c>
      <c r="D140" s="19">
        <v>3</v>
      </c>
      <c r="E140" s="19">
        <v>8</v>
      </c>
      <c r="F140" s="19">
        <v>0</v>
      </c>
      <c r="G140" s="19">
        <v>0</v>
      </c>
      <c r="H140" s="19">
        <v>0</v>
      </c>
      <c r="I140" s="20"/>
      <c r="J140" s="21"/>
      <c r="K140" s="47"/>
      <c r="L140" s="22" t="s">
        <v>281</v>
      </c>
      <c r="M140" s="22"/>
      <c r="N140" s="22"/>
      <c r="O140" s="47"/>
      <c r="P140" s="44"/>
      <c r="Q140" s="24">
        <v>3227</v>
      </c>
      <c r="R140" s="24">
        <v>4334</v>
      </c>
      <c r="S140" s="24">
        <f>26243-Q140-R140</f>
        <v>18682</v>
      </c>
      <c r="T140" s="24">
        <v>126279</v>
      </c>
      <c r="U140" s="24">
        <v>40934</v>
      </c>
      <c r="V140" s="24">
        <v>40934</v>
      </c>
      <c r="W140" s="24">
        <v>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14"/>
      <c r="AE140" s="14"/>
    </row>
    <row r="141" spans="1:31" ht="12.75" customHeight="1" x14ac:dyDescent="0.2">
      <c r="A141" s="19" t="s">
        <v>282</v>
      </c>
      <c r="B141" s="19">
        <v>2</v>
      </c>
      <c r="C141" s="19">
        <v>1</v>
      </c>
      <c r="D141" s="19">
        <v>3</v>
      </c>
      <c r="E141" s="19">
        <v>9</v>
      </c>
      <c r="F141" s="19">
        <v>0</v>
      </c>
      <c r="G141" s="19">
        <v>0</v>
      </c>
      <c r="H141" s="19">
        <v>0</v>
      </c>
      <c r="I141" s="20"/>
      <c r="J141" s="21"/>
      <c r="K141" s="22"/>
      <c r="L141" s="22" t="s">
        <v>283</v>
      </c>
      <c r="M141" s="22"/>
      <c r="N141" s="47"/>
      <c r="O141" s="47"/>
      <c r="P141" s="44"/>
      <c r="Q141" s="24">
        <v>1161065</v>
      </c>
      <c r="R141" s="24">
        <v>1008101</v>
      </c>
      <c r="S141" s="24">
        <f>3081010-Q141-R141</f>
        <v>911844</v>
      </c>
      <c r="T141" s="24">
        <v>1651849</v>
      </c>
      <c r="U141" s="24">
        <f>1443074-754805</f>
        <v>688269</v>
      </c>
      <c r="V141" s="24">
        <v>850882</v>
      </c>
      <c r="W141" s="24">
        <v>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14"/>
      <c r="AE141" s="14"/>
    </row>
    <row r="142" spans="1:31" ht="12.75" customHeight="1" x14ac:dyDescent="0.2">
      <c r="A142" s="15" t="s">
        <v>284</v>
      </c>
      <c r="B142" s="15">
        <v>2</v>
      </c>
      <c r="C142" s="15">
        <v>1</v>
      </c>
      <c r="D142" s="15">
        <v>4</v>
      </c>
      <c r="E142" s="15">
        <v>0</v>
      </c>
      <c r="F142" s="15">
        <v>0</v>
      </c>
      <c r="G142" s="15">
        <v>0</v>
      </c>
      <c r="H142" s="15">
        <v>0</v>
      </c>
      <c r="I142" s="10"/>
      <c r="J142" s="11"/>
      <c r="K142" s="16" t="s">
        <v>285</v>
      </c>
      <c r="L142" s="16"/>
      <c r="M142" s="16"/>
      <c r="N142" s="16"/>
      <c r="O142" s="16"/>
      <c r="P142" s="43"/>
      <c r="Q142" s="18">
        <f t="shared" ref="Q142:AC142" si="31">+Q143+Q144+Q145+Q146+Q147+Q148+Q149+Q150+Q151+Q152</f>
        <v>0</v>
      </c>
      <c r="R142" s="18">
        <f t="shared" si="31"/>
        <v>0</v>
      </c>
      <c r="S142" s="18">
        <f t="shared" si="31"/>
        <v>0</v>
      </c>
      <c r="T142" s="18">
        <f t="shared" si="31"/>
        <v>0</v>
      </c>
      <c r="U142" s="18">
        <f t="shared" si="31"/>
        <v>754805</v>
      </c>
      <c r="V142" s="18">
        <f t="shared" si="31"/>
        <v>0</v>
      </c>
      <c r="W142" s="18">
        <f t="shared" si="31"/>
        <v>0</v>
      </c>
      <c r="X142" s="18">
        <f t="shared" si="31"/>
        <v>0</v>
      </c>
      <c r="Y142" s="18">
        <f t="shared" si="31"/>
        <v>0</v>
      </c>
      <c r="Z142" s="18">
        <f t="shared" si="31"/>
        <v>0</v>
      </c>
      <c r="AA142" s="18">
        <f t="shared" si="31"/>
        <v>0</v>
      </c>
      <c r="AB142" s="18">
        <f t="shared" si="31"/>
        <v>0</v>
      </c>
      <c r="AC142" s="18">
        <f t="shared" si="31"/>
        <v>0</v>
      </c>
      <c r="AD142" s="14"/>
      <c r="AE142" s="14"/>
    </row>
    <row r="143" spans="1:31" ht="12.75" customHeight="1" x14ac:dyDescent="0.2">
      <c r="A143" s="19" t="s">
        <v>286</v>
      </c>
      <c r="B143" s="19">
        <v>2</v>
      </c>
      <c r="C143" s="19">
        <v>1</v>
      </c>
      <c r="D143" s="19">
        <v>4</v>
      </c>
      <c r="E143" s="19">
        <v>1</v>
      </c>
      <c r="F143" s="19">
        <v>0</v>
      </c>
      <c r="G143" s="19">
        <v>0</v>
      </c>
      <c r="H143" s="19">
        <v>0</v>
      </c>
      <c r="I143" s="20"/>
      <c r="J143" s="21"/>
      <c r="K143" s="22"/>
      <c r="L143" s="22" t="s">
        <v>287</v>
      </c>
      <c r="M143" s="22"/>
      <c r="N143" s="22"/>
      <c r="O143" s="26"/>
      <c r="P143" s="44"/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14"/>
      <c r="AE143" s="14"/>
    </row>
    <row r="144" spans="1:31" ht="12.75" customHeight="1" x14ac:dyDescent="0.2">
      <c r="A144" s="19" t="s">
        <v>288</v>
      </c>
      <c r="B144" s="19">
        <v>2</v>
      </c>
      <c r="C144" s="19">
        <v>1</v>
      </c>
      <c r="D144" s="19">
        <v>4</v>
      </c>
      <c r="E144" s="19">
        <v>2</v>
      </c>
      <c r="F144" s="19">
        <v>0</v>
      </c>
      <c r="G144" s="19">
        <v>0</v>
      </c>
      <c r="H144" s="19">
        <v>0</v>
      </c>
      <c r="I144" s="20"/>
      <c r="J144" s="21"/>
      <c r="K144" s="22"/>
      <c r="L144" s="22" t="s">
        <v>289</v>
      </c>
      <c r="M144" s="22"/>
      <c r="N144" s="26"/>
      <c r="O144" s="22"/>
      <c r="P144" s="44"/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14"/>
      <c r="AE144" s="14"/>
    </row>
    <row r="145" spans="1:31" ht="12.75" customHeight="1" x14ac:dyDescent="0.2">
      <c r="A145" s="19" t="s">
        <v>290</v>
      </c>
      <c r="B145" s="19">
        <v>2</v>
      </c>
      <c r="C145" s="19">
        <v>1</v>
      </c>
      <c r="D145" s="19">
        <v>4</v>
      </c>
      <c r="E145" s="19">
        <v>3</v>
      </c>
      <c r="F145" s="19">
        <v>0</v>
      </c>
      <c r="G145" s="19">
        <v>0</v>
      </c>
      <c r="H145" s="19">
        <v>0</v>
      </c>
      <c r="I145" s="20"/>
      <c r="J145" s="21"/>
      <c r="K145" s="22"/>
      <c r="L145" s="22" t="s">
        <v>291</v>
      </c>
      <c r="M145" s="22"/>
      <c r="N145" s="26"/>
      <c r="O145" s="22"/>
      <c r="P145" s="44"/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14"/>
      <c r="AE145" s="14"/>
    </row>
    <row r="146" spans="1:31" ht="12.75" customHeight="1" x14ac:dyDescent="0.2">
      <c r="A146" s="19" t="s">
        <v>292</v>
      </c>
      <c r="B146" s="19">
        <v>2</v>
      </c>
      <c r="C146" s="19">
        <v>1</v>
      </c>
      <c r="D146" s="19">
        <v>4</v>
      </c>
      <c r="E146" s="19">
        <v>4</v>
      </c>
      <c r="F146" s="19">
        <v>0</v>
      </c>
      <c r="G146" s="19">
        <v>0</v>
      </c>
      <c r="H146" s="19">
        <v>0</v>
      </c>
      <c r="I146" s="20"/>
      <c r="J146" s="21"/>
      <c r="K146" s="22"/>
      <c r="L146" s="22" t="s">
        <v>293</v>
      </c>
      <c r="M146" s="22"/>
      <c r="N146" s="22"/>
      <c r="O146" s="26"/>
      <c r="P146" s="44"/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14"/>
      <c r="AE146" s="14"/>
    </row>
    <row r="147" spans="1:31" ht="12.75" customHeight="1" x14ac:dyDescent="0.2">
      <c r="A147" s="19" t="s">
        <v>294</v>
      </c>
      <c r="B147" s="19">
        <v>2</v>
      </c>
      <c r="C147" s="19">
        <v>1</v>
      </c>
      <c r="D147" s="19">
        <v>4</v>
      </c>
      <c r="E147" s="19">
        <v>5</v>
      </c>
      <c r="F147" s="19">
        <v>0</v>
      </c>
      <c r="G147" s="19">
        <v>0</v>
      </c>
      <c r="H147" s="19">
        <v>0</v>
      </c>
      <c r="I147" s="20"/>
      <c r="J147" s="21"/>
      <c r="K147" s="22"/>
      <c r="L147" s="22" t="s">
        <v>295</v>
      </c>
      <c r="M147" s="22"/>
      <c r="N147" s="22"/>
      <c r="O147" s="26"/>
      <c r="P147" s="44"/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14"/>
      <c r="AE147" s="14"/>
    </row>
    <row r="148" spans="1:31" ht="12.75" customHeight="1" x14ac:dyDescent="0.2">
      <c r="A148" s="19" t="s">
        <v>296</v>
      </c>
      <c r="B148" s="19">
        <v>2</v>
      </c>
      <c r="C148" s="19">
        <v>1</v>
      </c>
      <c r="D148" s="19">
        <v>4</v>
      </c>
      <c r="E148" s="19">
        <v>6</v>
      </c>
      <c r="F148" s="19">
        <v>0</v>
      </c>
      <c r="G148" s="19">
        <v>0</v>
      </c>
      <c r="H148" s="19">
        <v>0</v>
      </c>
      <c r="I148" s="20"/>
      <c r="J148" s="21"/>
      <c r="K148" s="22"/>
      <c r="L148" s="22" t="s">
        <v>297</v>
      </c>
      <c r="M148" s="22"/>
      <c r="N148" s="22"/>
      <c r="O148" s="26"/>
      <c r="P148" s="44"/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14"/>
      <c r="AE148" s="14"/>
    </row>
    <row r="149" spans="1:31" ht="12.75" customHeight="1" x14ac:dyDescent="0.2">
      <c r="A149" s="19" t="s">
        <v>298</v>
      </c>
      <c r="B149" s="19">
        <v>2</v>
      </c>
      <c r="C149" s="19">
        <v>1</v>
      </c>
      <c r="D149" s="19">
        <v>4</v>
      </c>
      <c r="E149" s="19">
        <v>7</v>
      </c>
      <c r="F149" s="19">
        <v>0</v>
      </c>
      <c r="G149" s="19">
        <v>0</v>
      </c>
      <c r="H149" s="19">
        <v>0</v>
      </c>
      <c r="I149" s="20"/>
      <c r="J149" s="21"/>
      <c r="K149" s="22"/>
      <c r="L149" s="22" t="s">
        <v>299</v>
      </c>
      <c r="M149" s="47"/>
      <c r="N149" s="22"/>
      <c r="O149" s="26"/>
      <c r="P149" s="44"/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14"/>
      <c r="AE149" s="14"/>
    </row>
    <row r="150" spans="1:31" ht="12.75" customHeight="1" x14ac:dyDescent="0.2">
      <c r="A150" s="19" t="s">
        <v>300</v>
      </c>
      <c r="B150" s="19">
        <v>2</v>
      </c>
      <c r="C150" s="19">
        <v>1</v>
      </c>
      <c r="D150" s="19">
        <v>4</v>
      </c>
      <c r="E150" s="19">
        <v>8</v>
      </c>
      <c r="F150" s="19">
        <v>0</v>
      </c>
      <c r="G150" s="19">
        <v>0</v>
      </c>
      <c r="H150" s="19">
        <v>0</v>
      </c>
      <c r="I150" s="20"/>
      <c r="J150" s="21"/>
      <c r="K150" s="22"/>
      <c r="L150" s="22" t="s">
        <v>301</v>
      </c>
      <c r="M150" s="47"/>
      <c r="N150" s="22"/>
      <c r="O150" s="26"/>
      <c r="P150" s="44"/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14"/>
      <c r="AE150" s="14"/>
    </row>
    <row r="151" spans="1:31" ht="12.75" customHeight="1" x14ac:dyDescent="0.2">
      <c r="A151" s="19" t="s">
        <v>302</v>
      </c>
      <c r="B151" s="19">
        <v>2</v>
      </c>
      <c r="C151" s="19">
        <v>1</v>
      </c>
      <c r="D151" s="19">
        <v>4</v>
      </c>
      <c r="E151" s="19">
        <v>9</v>
      </c>
      <c r="F151" s="19">
        <v>0</v>
      </c>
      <c r="G151" s="19">
        <v>0</v>
      </c>
      <c r="H151" s="19">
        <v>0</v>
      </c>
      <c r="I151" s="20"/>
      <c r="J151" s="21"/>
      <c r="K151" s="22"/>
      <c r="L151" s="22" t="s">
        <v>303</v>
      </c>
      <c r="M151" s="47"/>
      <c r="N151" s="26"/>
      <c r="O151" s="22"/>
      <c r="P151" s="51"/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14"/>
      <c r="AE151" s="14"/>
    </row>
    <row r="152" spans="1:31" ht="12.75" customHeight="1" x14ac:dyDescent="0.2">
      <c r="A152" s="19" t="s">
        <v>304</v>
      </c>
      <c r="B152" s="19">
        <v>2</v>
      </c>
      <c r="C152" s="19">
        <v>1</v>
      </c>
      <c r="D152" s="19">
        <v>4</v>
      </c>
      <c r="E152" s="19">
        <v>10</v>
      </c>
      <c r="F152" s="19">
        <v>0</v>
      </c>
      <c r="G152" s="19">
        <v>0</v>
      </c>
      <c r="H152" s="19">
        <v>0</v>
      </c>
      <c r="I152" s="20"/>
      <c r="J152" s="21"/>
      <c r="K152" s="22"/>
      <c r="L152" s="22" t="s">
        <v>305</v>
      </c>
      <c r="M152" s="22"/>
      <c r="N152" s="22"/>
      <c r="O152" s="47"/>
      <c r="P152" s="51"/>
      <c r="Q152" s="24">
        <v>0</v>
      </c>
      <c r="R152" s="24">
        <v>0</v>
      </c>
      <c r="S152" s="24">
        <v>0</v>
      </c>
      <c r="T152" s="24">
        <v>0</v>
      </c>
      <c r="U152" s="24">
        <v>754805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14"/>
      <c r="AE152" s="14"/>
    </row>
    <row r="153" spans="1:31" ht="12.75" customHeight="1" x14ac:dyDescent="0.2">
      <c r="A153" s="15" t="s">
        <v>306</v>
      </c>
      <c r="B153" s="15">
        <v>2</v>
      </c>
      <c r="C153" s="15">
        <v>1</v>
      </c>
      <c r="D153" s="15">
        <v>5</v>
      </c>
      <c r="E153" s="15">
        <v>0</v>
      </c>
      <c r="F153" s="15">
        <v>0</v>
      </c>
      <c r="G153" s="15">
        <v>0</v>
      </c>
      <c r="H153" s="15">
        <v>0</v>
      </c>
      <c r="I153" s="10"/>
      <c r="J153" s="11"/>
      <c r="K153" s="16" t="s">
        <v>307</v>
      </c>
      <c r="L153" s="16"/>
      <c r="M153" s="16"/>
      <c r="N153" s="16"/>
      <c r="O153" s="16"/>
      <c r="P153" s="43"/>
      <c r="Q153" s="18">
        <f t="shared" ref="Q153:AC153" si="32">+Q154+Q155+Q156+Q157</f>
        <v>0</v>
      </c>
      <c r="R153" s="18">
        <f t="shared" si="32"/>
        <v>0</v>
      </c>
      <c r="S153" s="18">
        <f t="shared" si="32"/>
        <v>0</v>
      </c>
      <c r="T153" s="18">
        <f t="shared" si="32"/>
        <v>0</v>
      </c>
      <c r="U153" s="18">
        <f t="shared" si="32"/>
        <v>0</v>
      </c>
      <c r="V153" s="18">
        <f t="shared" si="32"/>
        <v>0</v>
      </c>
      <c r="W153" s="18">
        <f t="shared" si="32"/>
        <v>0</v>
      </c>
      <c r="X153" s="18">
        <f t="shared" si="32"/>
        <v>0</v>
      </c>
      <c r="Y153" s="18">
        <f t="shared" si="32"/>
        <v>0</v>
      </c>
      <c r="Z153" s="18">
        <f t="shared" si="32"/>
        <v>0</v>
      </c>
      <c r="AA153" s="18">
        <f t="shared" si="32"/>
        <v>0</v>
      </c>
      <c r="AB153" s="18">
        <f t="shared" si="32"/>
        <v>0</v>
      </c>
      <c r="AC153" s="18">
        <f t="shared" si="32"/>
        <v>0</v>
      </c>
      <c r="AD153" s="14"/>
      <c r="AE153" s="14"/>
    </row>
    <row r="154" spans="1:31" ht="12.75" customHeight="1" x14ac:dyDescent="0.2">
      <c r="A154" s="19" t="s">
        <v>308</v>
      </c>
      <c r="B154" s="19">
        <v>2</v>
      </c>
      <c r="C154" s="19">
        <v>1</v>
      </c>
      <c r="D154" s="19">
        <v>5</v>
      </c>
      <c r="E154" s="19">
        <v>1</v>
      </c>
      <c r="F154" s="19">
        <v>0</v>
      </c>
      <c r="G154" s="19">
        <v>0</v>
      </c>
      <c r="H154" s="19">
        <v>0</v>
      </c>
      <c r="I154" s="20"/>
      <c r="J154" s="21"/>
      <c r="K154" s="22"/>
      <c r="L154" s="26" t="s">
        <v>309</v>
      </c>
      <c r="M154" s="22"/>
      <c r="N154" s="45"/>
      <c r="O154" s="26"/>
      <c r="P154" s="44"/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14"/>
      <c r="AE154" s="14"/>
    </row>
    <row r="155" spans="1:31" ht="12.75" customHeight="1" x14ac:dyDescent="0.2">
      <c r="A155" s="19" t="s">
        <v>310</v>
      </c>
      <c r="B155" s="19">
        <v>2</v>
      </c>
      <c r="C155" s="19">
        <v>1</v>
      </c>
      <c r="D155" s="19">
        <v>5</v>
      </c>
      <c r="E155" s="19">
        <v>2</v>
      </c>
      <c r="F155" s="19">
        <v>0</v>
      </c>
      <c r="G155" s="19">
        <v>0</v>
      </c>
      <c r="H155" s="19">
        <v>0</v>
      </c>
      <c r="I155" s="20"/>
      <c r="J155" s="21"/>
      <c r="K155" s="22"/>
      <c r="L155" s="26" t="s">
        <v>311</v>
      </c>
      <c r="M155" s="22"/>
      <c r="N155" s="45"/>
      <c r="O155" s="26"/>
      <c r="P155" s="44"/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14"/>
      <c r="AE155" s="14"/>
    </row>
    <row r="156" spans="1:31" ht="12.75" customHeight="1" x14ac:dyDescent="0.2">
      <c r="A156" s="19" t="s">
        <v>312</v>
      </c>
      <c r="B156" s="19">
        <v>2</v>
      </c>
      <c r="C156" s="19">
        <v>1</v>
      </c>
      <c r="D156" s="19">
        <v>5</v>
      </c>
      <c r="E156" s="19">
        <v>3</v>
      </c>
      <c r="F156" s="19">
        <v>0</v>
      </c>
      <c r="G156" s="19">
        <v>0</v>
      </c>
      <c r="H156" s="19">
        <v>0</v>
      </c>
      <c r="I156" s="20"/>
      <c r="J156" s="21"/>
      <c r="K156" s="22"/>
      <c r="L156" s="26" t="s">
        <v>313</v>
      </c>
      <c r="M156" s="22"/>
      <c r="N156" s="45"/>
      <c r="O156" s="26"/>
      <c r="P156" s="44"/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14"/>
      <c r="AE156" s="14"/>
    </row>
    <row r="157" spans="1:31" ht="12.75" customHeight="1" x14ac:dyDescent="0.2">
      <c r="A157" s="19" t="s">
        <v>314</v>
      </c>
      <c r="B157" s="19">
        <v>2</v>
      </c>
      <c r="C157" s="19">
        <v>1</v>
      </c>
      <c r="D157" s="19">
        <v>5</v>
      </c>
      <c r="E157" s="19">
        <v>4</v>
      </c>
      <c r="F157" s="19">
        <v>0</v>
      </c>
      <c r="G157" s="19">
        <v>0</v>
      </c>
      <c r="H157" s="19">
        <v>0</v>
      </c>
      <c r="I157" s="20"/>
      <c r="J157" s="21"/>
      <c r="K157" s="22"/>
      <c r="L157" s="22" t="s">
        <v>315</v>
      </c>
      <c r="M157" s="22"/>
      <c r="N157" s="22"/>
      <c r="O157" s="22"/>
      <c r="P157" s="44"/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14"/>
      <c r="AE157" s="14"/>
    </row>
    <row r="158" spans="1:31" ht="12.75" customHeight="1" x14ac:dyDescent="0.2">
      <c r="A158" s="19" t="s">
        <v>316</v>
      </c>
      <c r="B158" s="19">
        <v>5</v>
      </c>
      <c r="C158" s="19">
        <v>1</v>
      </c>
      <c r="D158" s="19">
        <v>2</v>
      </c>
      <c r="E158" s="19">
        <v>4</v>
      </c>
      <c r="F158" s="19">
        <v>1</v>
      </c>
      <c r="G158" s="19">
        <v>0</v>
      </c>
      <c r="H158" s="19">
        <v>0</v>
      </c>
      <c r="I158" s="20"/>
      <c r="J158" s="21"/>
      <c r="K158" s="22" t="s">
        <v>317</v>
      </c>
      <c r="L158" s="26"/>
      <c r="M158" s="26"/>
      <c r="N158" s="22"/>
      <c r="O158" s="22"/>
      <c r="P158" s="44"/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14"/>
      <c r="AE158" s="14"/>
    </row>
    <row r="159" spans="1:31" ht="12.75" customHeight="1" x14ac:dyDescent="0.2">
      <c r="A159" s="9" t="s">
        <v>318</v>
      </c>
      <c r="B159" s="9">
        <v>2</v>
      </c>
      <c r="C159" s="9">
        <v>2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52"/>
      <c r="J159" s="11" t="s">
        <v>319</v>
      </c>
      <c r="K159" s="16"/>
      <c r="L159" s="16"/>
      <c r="M159" s="16"/>
      <c r="N159" s="16"/>
      <c r="O159" s="53"/>
      <c r="P159" s="43"/>
      <c r="Q159" s="13">
        <f t="shared" ref="Q159:AC159" si="33">+Q160+Q161+Q162+Q163+Q164+Q165</f>
        <v>0</v>
      </c>
      <c r="R159" s="13">
        <f t="shared" si="33"/>
        <v>0</v>
      </c>
      <c r="S159" s="13">
        <f t="shared" si="33"/>
        <v>0</v>
      </c>
      <c r="T159" s="13">
        <f t="shared" si="33"/>
        <v>0</v>
      </c>
      <c r="U159" s="13">
        <f t="shared" si="33"/>
        <v>0</v>
      </c>
      <c r="V159" s="13">
        <f t="shared" si="33"/>
        <v>0</v>
      </c>
      <c r="W159" s="13">
        <f t="shared" si="33"/>
        <v>0</v>
      </c>
      <c r="X159" s="13">
        <f t="shared" si="33"/>
        <v>0</v>
      </c>
      <c r="Y159" s="13">
        <f t="shared" si="33"/>
        <v>0</v>
      </c>
      <c r="Z159" s="13">
        <f t="shared" si="33"/>
        <v>0</v>
      </c>
      <c r="AA159" s="13">
        <f t="shared" si="33"/>
        <v>0</v>
      </c>
      <c r="AB159" s="13">
        <f t="shared" si="33"/>
        <v>0</v>
      </c>
      <c r="AC159" s="13">
        <f t="shared" si="33"/>
        <v>0</v>
      </c>
      <c r="AD159" s="14"/>
      <c r="AE159" s="14"/>
    </row>
    <row r="160" spans="1:31" ht="12.75" customHeight="1" x14ac:dyDescent="0.2">
      <c r="A160" s="19" t="s">
        <v>320</v>
      </c>
      <c r="B160" s="19">
        <v>2</v>
      </c>
      <c r="C160" s="19">
        <v>2</v>
      </c>
      <c r="D160" s="19">
        <v>3</v>
      </c>
      <c r="E160" s="19">
        <v>0</v>
      </c>
      <c r="F160" s="19">
        <v>0</v>
      </c>
      <c r="G160" s="19">
        <v>0</v>
      </c>
      <c r="H160" s="19">
        <v>0</v>
      </c>
      <c r="I160" s="54"/>
      <c r="J160" s="22"/>
      <c r="K160" s="22" t="s">
        <v>321</v>
      </c>
      <c r="L160" s="55"/>
      <c r="M160" s="22"/>
      <c r="N160" s="22"/>
      <c r="O160" s="22"/>
      <c r="P160" s="44"/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14"/>
      <c r="AE160" s="14"/>
    </row>
    <row r="161" spans="1:31" ht="12.75" customHeight="1" x14ac:dyDescent="0.2">
      <c r="A161" s="19" t="s">
        <v>322</v>
      </c>
      <c r="B161" s="19">
        <v>2</v>
      </c>
      <c r="C161" s="19">
        <v>2</v>
      </c>
      <c r="D161" s="19">
        <v>4</v>
      </c>
      <c r="E161" s="19">
        <v>0</v>
      </c>
      <c r="F161" s="19">
        <v>0</v>
      </c>
      <c r="G161" s="19">
        <v>0</v>
      </c>
      <c r="H161" s="19">
        <v>0</v>
      </c>
      <c r="I161" s="54"/>
      <c r="J161" s="22"/>
      <c r="K161" s="26" t="s">
        <v>323</v>
      </c>
      <c r="L161" s="56"/>
      <c r="M161" s="22"/>
      <c r="N161" s="26"/>
      <c r="O161" s="22"/>
      <c r="P161" s="44"/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14"/>
      <c r="AE161" s="14"/>
    </row>
    <row r="162" spans="1:31" ht="12.75" customHeight="1" x14ac:dyDescent="0.2">
      <c r="A162" s="19" t="s">
        <v>324</v>
      </c>
      <c r="B162" s="19">
        <v>2</v>
      </c>
      <c r="C162" s="19">
        <v>2</v>
      </c>
      <c r="D162" s="19">
        <v>5</v>
      </c>
      <c r="E162" s="19">
        <v>0</v>
      </c>
      <c r="F162" s="19">
        <v>0</v>
      </c>
      <c r="G162" s="19">
        <v>0</v>
      </c>
      <c r="H162" s="19">
        <v>0</v>
      </c>
      <c r="I162" s="54"/>
      <c r="J162" s="22"/>
      <c r="K162" s="26" t="s">
        <v>325</v>
      </c>
      <c r="L162" s="57"/>
      <c r="M162" s="22"/>
      <c r="N162" s="26"/>
      <c r="O162" s="22"/>
      <c r="P162" s="44"/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14"/>
      <c r="AE162" s="14"/>
    </row>
    <row r="163" spans="1:31" ht="12.75" customHeight="1" x14ac:dyDescent="0.2">
      <c r="A163" s="19" t="s">
        <v>326</v>
      </c>
      <c r="B163" s="19">
        <v>2</v>
      </c>
      <c r="C163" s="19">
        <v>2</v>
      </c>
      <c r="D163" s="19">
        <v>8</v>
      </c>
      <c r="E163" s="19">
        <v>0</v>
      </c>
      <c r="F163" s="19">
        <v>0</v>
      </c>
      <c r="G163" s="19">
        <v>0</v>
      </c>
      <c r="H163" s="19">
        <v>0</v>
      </c>
      <c r="I163" s="54"/>
      <c r="J163" s="22"/>
      <c r="K163" s="22" t="s">
        <v>327</v>
      </c>
      <c r="L163" s="58"/>
      <c r="M163" s="59"/>
      <c r="N163" s="22"/>
      <c r="O163" s="22"/>
      <c r="P163" s="44"/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14"/>
      <c r="AE163" s="14"/>
    </row>
    <row r="164" spans="1:31" ht="12.75" customHeight="1" x14ac:dyDescent="0.2">
      <c r="A164" s="19" t="s">
        <v>328</v>
      </c>
      <c r="B164" s="19">
        <v>2</v>
      </c>
      <c r="C164" s="19">
        <v>2</v>
      </c>
      <c r="D164" s="19">
        <v>7</v>
      </c>
      <c r="E164" s="19">
        <v>0</v>
      </c>
      <c r="F164" s="19">
        <v>0</v>
      </c>
      <c r="G164" s="19">
        <v>0</v>
      </c>
      <c r="H164" s="19">
        <v>0</v>
      </c>
      <c r="I164" s="60"/>
      <c r="J164" s="26"/>
      <c r="K164" s="26" t="s">
        <v>329</v>
      </c>
      <c r="L164" s="26"/>
      <c r="M164" s="26"/>
      <c r="N164" s="26"/>
      <c r="O164" s="26"/>
      <c r="P164" s="61"/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14"/>
      <c r="AE164" s="14"/>
    </row>
    <row r="165" spans="1:31" ht="12.75" customHeight="1" x14ac:dyDescent="0.2">
      <c r="A165" s="19" t="s">
        <v>330</v>
      </c>
      <c r="B165" s="19">
        <v>2</v>
      </c>
      <c r="C165" s="19">
        <v>2</v>
      </c>
      <c r="D165" s="19">
        <v>14</v>
      </c>
      <c r="E165" s="19">
        <v>0</v>
      </c>
      <c r="F165" s="19">
        <v>0</v>
      </c>
      <c r="G165" s="19">
        <v>0</v>
      </c>
      <c r="H165" s="19">
        <v>0</v>
      </c>
      <c r="I165" s="54"/>
      <c r="J165" s="22"/>
      <c r="K165" s="22" t="s">
        <v>331</v>
      </c>
      <c r="L165" s="22"/>
      <c r="M165" s="22"/>
      <c r="N165" s="22"/>
      <c r="O165" s="46"/>
      <c r="P165" s="44"/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14"/>
      <c r="AE165" s="14"/>
    </row>
    <row r="166" spans="1:31" ht="12.75" customHeight="1" x14ac:dyDescent="0.2">
      <c r="A166" s="9" t="s">
        <v>332</v>
      </c>
      <c r="B166" s="9">
        <v>2</v>
      </c>
      <c r="C166" s="9">
        <v>4</v>
      </c>
      <c r="D166" s="9">
        <v>1</v>
      </c>
      <c r="E166" s="9">
        <v>0</v>
      </c>
      <c r="F166" s="9">
        <v>0</v>
      </c>
      <c r="G166" s="9">
        <v>0</v>
      </c>
      <c r="H166" s="9">
        <v>0</v>
      </c>
      <c r="I166" s="52"/>
      <c r="J166" s="11" t="s">
        <v>333</v>
      </c>
      <c r="K166" s="16"/>
      <c r="L166" s="16"/>
      <c r="M166" s="16"/>
      <c r="N166" s="16"/>
      <c r="O166" s="25"/>
      <c r="P166" s="34"/>
      <c r="Q166" s="13">
        <f t="shared" ref="Q166:AC166" si="34">+Q167+Q179</f>
        <v>0</v>
      </c>
      <c r="R166" s="13">
        <f t="shared" si="34"/>
        <v>0</v>
      </c>
      <c r="S166" s="13">
        <f t="shared" si="34"/>
        <v>0</v>
      </c>
      <c r="T166" s="13">
        <f t="shared" si="34"/>
        <v>0</v>
      </c>
      <c r="U166" s="13">
        <f t="shared" si="34"/>
        <v>0</v>
      </c>
      <c r="V166" s="13">
        <f t="shared" si="34"/>
        <v>0</v>
      </c>
      <c r="W166" s="13">
        <f t="shared" si="34"/>
        <v>0</v>
      </c>
      <c r="X166" s="13">
        <f t="shared" si="34"/>
        <v>0</v>
      </c>
      <c r="Y166" s="13">
        <f t="shared" si="34"/>
        <v>0</v>
      </c>
      <c r="Z166" s="13">
        <f t="shared" si="34"/>
        <v>0</v>
      </c>
      <c r="AA166" s="13">
        <f t="shared" si="34"/>
        <v>0</v>
      </c>
      <c r="AB166" s="13">
        <f t="shared" si="34"/>
        <v>0</v>
      </c>
      <c r="AC166" s="13">
        <f t="shared" si="34"/>
        <v>0</v>
      </c>
      <c r="AD166" s="14"/>
      <c r="AE166" s="14"/>
    </row>
    <row r="167" spans="1:31" ht="12.75" customHeight="1" x14ac:dyDescent="0.2">
      <c r="A167" s="15" t="s">
        <v>334</v>
      </c>
      <c r="B167" s="15">
        <v>2</v>
      </c>
      <c r="C167" s="15">
        <v>4</v>
      </c>
      <c r="D167" s="15">
        <v>1</v>
      </c>
      <c r="E167" s="15">
        <v>1</v>
      </c>
      <c r="F167" s="15">
        <v>0</v>
      </c>
      <c r="G167" s="15">
        <v>0</v>
      </c>
      <c r="H167" s="15">
        <v>0</v>
      </c>
      <c r="I167" s="52"/>
      <c r="J167" s="16"/>
      <c r="K167" s="16" t="s">
        <v>335</v>
      </c>
      <c r="L167" s="16"/>
      <c r="M167" s="16"/>
      <c r="N167" s="16"/>
      <c r="O167" s="25"/>
      <c r="P167" s="34"/>
      <c r="Q167" s="18">
        <f t="shared" ref="Q167:AC167" si="35">+Q168+Q172+Q175+Q178</f>
        <v>0</v>
      </c>
      <c r="R167" s="18">
        <f t="shared" si="35"/>
        <v>0</v>
      </c>
      <c r="S167" s="18">
        <f t="shared" si="35"/>
        <v>0</v>
      </c>
      <c r="T167" s="18">
        <f t="shared" si="35"/>
        <v>0</v>
      </c>
      <c r="U167" s="18">
        <f t="shared" si="35"/>
        <v>0</v>
      </c>
      <c r="V167" s="18">
        <f t="shared" si="35"/>
        <v>0</v>
      </c>
      <c r="W167" s="18">
        <f t="shared" si="35"/>
        <v>0</v>
      </c>
      <c r="X167" s="18">
        <f t="shared" si="35"/>
        <v>0</v>
      </c>
      <c r="Y167" s="18">
        <f t="shared" si="35"/>
        <v>0</v>
      </c>
      <c r="Z167" s="18">
        <f t="shared" si="35"/>
        <v>0</v>
      </c>
      <c r="AA167" s="18">
        <f t="shared" si="35"/>
        <v>0</v>
      </c>
      <c r="AB167" s="18">
        <f t="shared" si="35"/>
        <v>0</v>
      </c>
      <c r="AC167" s="18">
        <f t="shared" si="35"/>
        <v>0</v>
      </c>
      <c r="AD167" s="14"/>
      <c r="AE167" s="14"/>
    </row>
    <row r="168" spans="1:31" ht="12.75" customHeight="1" x14ac:dyDescent="0.2">
      <c r="A168" s="15" t="s">
        <v>336</v>
      </c>
      <c r="B168" s="15">
        <v>2</v>
      </c>
      <c r="C168" s="15">
        <v>4</v>
      </c>
      <c r="D168" s="15">
        <v>1</v>
      </c>
      <c r="E168" s="15">
        <v>1</v>
      </c>
      <c r="F168" s="15">
        <v>1</v>
      </c>
      <c r="G168" s="15">
        <v>0</v>
      </c>
      <c r="H168" s="15">
        <v>0</v>
      </c>
      <c r="I168" s="10"/>
      <c r="J168" s="16"/>
      <c r="K168" s="16"/>
      <c r="L168" s="16" t="s">
        <v>337</v>
      </c>
      <c r="M168" s="16"/>
      <c r="N168" s="16"/>
      <c r="O168" s="25"/>
      <c r="P168" s="34"/>
      <c r="Q168" s="18">
        <f t="shared" ref="Q168:AC168" si="36">+Q169+Q170+Q171</f>
        <v>0</v>
      </c>
      <c r="R168" s="18">
        <f t="shared" si="36"/>
        <v>0</v>
      </c>
      <c r="S168" s="18">
        <f t="shared" si="36"/>
        <v>0</v>
      </c>
      <c r="T168" s="18">
        <f t="shared" si="36"/>
        <v>0</v>
      </c>
      <c r="U168" s="18">
        <f t="shared" si="36"/>
        <v>0</v>
      </c>
      <c r="V168" s="18">
        <f t="shared" si="36"/>
        <v>0</v>
      </c>
      <c r="W168" s="18">
        <f t="shared" si="36"/>
        <v>0</v>
      </c>
      <c r="X168" s="18">
        <f t="shared" si="36"/>
        <v>0</v>
      </c>
      <c r="Y168" s="18">
        <f t="shared" si="36"/>
        <v>0</v>
      </c>
      <c r="Z168" s="18">
        <f t="shared" si="36"/>
        <v>0</v>
      </c>
      <c r="AA168" s="18">
        <f t="shared" si="36"/>
        <v>0</v>
      </c>
      <c r="AB168" s="18">
        <f t="shared" si="36"/>
        <v>0</v>
      </c>
      <c r="AC168" s="18">
        <f t="shared" si="36"/>
        <v>0</v>
      </c>
      <c r="AD168" s="14"/>
      <c r="AE168" s="14"/>
    </row>
    <row r="169" spans="1:31" ht="12.75" customHeight="1" x14ac:dyDescent="0.2">
      <c r="A169" s="19" t="s">
        <v>338</v>
      </c>
      <c r="B169" s="19">
        <v>2</v>
      </c>
      <c r="C169" s="19">
        <v>4</v>
      </c>
      <c r="D169" s="19">
        <v>1</v>
      </c>
      <c r="E169" s="19">
        <v>1</v>
      </c>
      <c r="F169" s="19">
        <v>1</v>
      </c>
      <c r="G169" s="19">
        <v>1</v>
      </c>
      <c r="H169" s="19">
        <v>0</v>
      </c>
      <c r="I169" s="20"/>
      <c r="J169" s="22"/>
      <c r="K169" s="22"/>
      <c r="L169" s="22"/>
      <c r="M169" s="22" t="s">
        <v>339</v>
      </c>
      <c r="N169" s="22"/>
      <c r="O169" s="26"/>
      <c r="P169" s="33"/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14"/>
      <c r="AE169" s="14"/>
    </row>
    <row r="170" spans="1:31" ht="12.75" customHeight="1" x14ac:dyDescent="0.2">
      <c r="A170" s="19" t="s">
        <v>340</v>
      </c>
      <c r="B170" s="19">
        <v>2</v>
      </c>
      <c r="C170" s="19">
        <v>4</v>
      </c>
      <c r="D170" s="19">
        <v>1</v>
      </c>
      <c r="E170" s="19">
        <v>1</v>
      </c>
      <c r="F170" s="19">
        <v>1</v>
      </c>
      <c r="G170" s="19">
        <v>4</v>
      </c>
      <c r="H170" s="19">
        <v>0</v>
      </c>
      <c r="I170" s="20"/>
      <c r="J170" s="22"/>
      <c r="K170" s="22"/>
      <c r="L170" s="22"/>
      <c r="M170" s="22" t="s">
        <v>341</v>
      </c>
      <c r="N170" s="22"/>
      <c r="O170" s="26"/>
      <c r="P170" s="33"/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14"/>
      <c r="AE170" s="14"/>
    </row>
    <row r="171" spans="1:31" ht="12.75" customHeight="1" x14ac:dyDescent="0.2">
      <c r="A171" s="19" t="s">
        <v>342</v>
      </c>
      <c r="B171" s="19">
        <v>2</v>
      </c>
      <c r="C171" s="19">
        <v>4</v>
      </c>
      <c r="D171" s="19">
        <v>1</v>
      </c>
      <c r="E171" s="19">
        <v>1</v>
      </c>
      <c r="F171" s="19">
        <v>1</v>
      </c>
      <c r="G171" s="19">
        <v>7</v>
      </c>
      <c r="H171" s="19">
        <v>0</v>
      </c>
      <c r="I171" s="20"/>
      <c r="J171" s="22"/>
      <c r="K171" s="22"/>
      <c r="L171" s="47"/>
      <c r="M171" s="22" t="s">
        <v>343</v>
      </c>
      <c r="N171" s="22"/>
      <c r="O171" s="26"/>
      <c r="P171" s="23"/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14"/>
      <c r="AE171" s="14"/>
    </row>
    <row r="172" spans="1:31" ht="12.75" customHeight="1" x14ac:dyDescent="0.2">
      <c r="A172" s="15" t="s">
        <v>344</v>
      </c>
      <c r="B172" s="15">
        <v>2</v>
      </c>
      <c r="C172" s="15">
        <v>4</v>
      </c>
      <c r="D172" s="15">
        <v>1</v>
      </c>
      <c r="E172" s="15">
        <v>1</v>
      </c>
      <c r="F172" s="15">
        <v>2</v>
      </c>
      <c r="G172" s="15">
        <v>0</v>
      </c>
      <c r="H172" s="15">
        <v>0</v>
      </c>
      <c r="I172" s="10"/>
      <c r="J172" s="16"/>
      <c r="K172" s="25"/>
      <c r="L172" s="16" t="s">
        <v>345</v>
      </c>
      <c r="M172" s="16"/>
      <c r="N172" s="16"/>
      <c r="O172" s="16"/>
      <c r="P172" s="62"/>
      <c r="Q172" s="18">
        <f t="shared" ref="Q172:AC172" si="37">+Q173+Q174</f>
        <v>0</v>
      </c>
      <c r="R172" s="18">
        <f t="shared" si="37"/>
        <v>0</v>
      </c>
      <c r="S172" s="18">
        <f t="shared" si="37"/>
        <v>0</v>
      </c>
      <c r="T172" s="18">
        <f t="shared" si="37"/>
        <v>0</v>
      </c>
      <c r="U172" s="18">
        <f t="shared" si="37"/>
        <v>0</v>
      </c>
      <c r="V172" s="18">
        <f t="shared" si="37"/>
        <v>0</v>
      </c>
      <c r="W172" s="18">
        <f t="shared" si="37"/>
        <v>0</v>
      </c>
      <c r="X172" s="18">
        <f t="shared" si="37"/>
        <v>0</v>
      </c>
      <c r="Y172" s="18">
        <f t="shared" si="37"/>
        <v>0</v>
      </c>
      <c r="Z172" s="18">
        <f t="shared" si="37"/>
        <v>0</v>
      </c>
      <c r="AA172" s="18">
        <f t="shared" si="37"/>
        <v>0</v>
      </c>
      <c r="AB172" s="18">
        <f t="shared" si="37"/>
        <v>0</v>
      </c>
      <c r="AC172" s="18">
        <f t="shared" si="37"/>
        <v>0</v>
      </c>
      <c r="AD172" s="14"/>
      <c r="AE172" s="14"/>
    </row>
    <row r="173" spans="1:31" ht="12.75" customHeight="1" x14ac:dyDescent="0.2">
      <c r="A173" s="19" t="s">
        <v>346</v>
      </c>
      <c r="B173" s="19">
        <v>2</v>
      </c>
      <c r="C173" s="19">
        <v>4</v>
      </c>
      <c r="D173" s="19">
        <v>1</v>
      </c>
      <c r="E173" s="19">
        <v>1</v>
      </c>
      <c r="F173" s="19">
        <v>2</v>
      </c>
      <c r="G173" s="19">
        <v>1</v>
      </c>
      <c r="H173" s="19">
        <v>0</v>
      </c>
      <c r="I173" s="20"/>
      <c r="J173" s="22"/>
      <c r="K173" s="26"/>
      <c r="L173" s="22"/>
      <c r="M173" s="22" t="s">
        <v>347</v>
      </c>
      <c r="N173" s="22"/>
      <c r="O173" s="22"/>
      <c r="P173" s="63"/>
      <c r="Q173" s="24">
        <v>0</v>
      </c>
      <c r="R173" s="24">
        <v>0</v>
      </c>
      <c r="S173" s="24">
        <v>0</v>
      </c>
      <c r="T173" s="24">
        <v>0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14"/>
      <c r="AE173" s="14"/>
    </row>
    <row r="174" spans="1:31" ht="12.75" customHeight="1" x14ac:dyDescent="0.2">
      <c r="A174" s="19" t="s">
        <v>348</v>
      </c>
      <c r="B174" s="19">
        <v>2</v>
      </c>
      <c r="C174" s="19">
        <v>4</v>
      </c>
      <c r="D174" s="19">
        <v>1</v>
      </c>
      <c r="E174" s="19">
        <v>1</v>
      </c>
      <c r="F174" s="19">
        <v>2</v>
      </c>
      <c r="G174" s="19">
        <v>2</v>
      </c>
      <c r="H174" s="19">
        <v>0</v>
      </c>
      <c r="I174" s="20"/>
      <c r="J174" s="22"/>
      <c r="K174" s="26"/>
      <c r="L174" s="22"/>
      <c r="M174" s="22" t="s">
        <v>349</v>
      </c>
      <c r="N174" s="59"/>
      <c r="O174" s="22"/>
      <c r="P174" s="63"/>
      <c r="Q174" s="24">
        <v>0</v>
      </c>
      <c r="R174" s="24">
        <v>0</v>
      </c>
      <c r="S174" s="24">
        <v>0</v>
      </c>
      <c r="T174" s="24">
        <v>0</v>
      </c>
      <c r="U174" s="24">
        <v>0</v>
      </c>
      <c r="V174" s="24">
        <v>0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14"/>
      <c r="AE174" s="14"/>
    </row>
    <row r="175" spans="1:31" ht="12.75" customHeight="1" x14ac:dyDescent="0.2">
      <c r="A175" s="15" t="s">
        <v>350</v>
      </c>
      <c r="B175" s="15">
        <v>2</v>
      </c>
      <c r="C175" s="15">
        <v>4</v>
      </c>
      <c r="D175" s="15">
        <v>1</v>
      </c>
      <c r="E175" s="15">
        <v>1</v>
      </c>
      <c r="F175" s="15">
        <v>3</v>
      </c>
      <c r="G175" s="15">
        <v>0</v>
      </c>
      <c r="H175" s="15">
        <v>0</v>
      </c>
      <c r="I175" s="10"/>
      <c r="J175" s="16"/>
      <c r="K175" s="25"/>
      <c r="L175" s="16" t="s">
        <v>351</v>
      </c>
      <c r="M175" s="16"/>
      <c r="N175" s="16"/>
      <c r="O175" s="16"/>
      <c r="P175" s="62"/>
      <c r="Q175" s="18">
        <f t="shared" ref="Q175:AC175" si="38">+Q176+Q177</f>
        <v>0</v>
      </c>
      <c r="R175" s="18">
        <f t="shared" si="38"/>
        <v>0</v>
      </c>
      <c r="S175" s="18">
        <f t="shared" si="38"/>
        <v>0</v>
      </c>
      <c r="T175" s="18">
        <f t="shared" si="38"/>
        <v>0</v>
      </c>
      <c r="U175" s="18">
        <f t="shared" si="38"/>
        <v>0</v>
      </c>
      <c r="V175" s="18">
        <f t="shared" si="38"/>
        <v>0</v>
      </c>
      <c r="W175" s="18">
        <f t="shared" si="38"/>
        <v>0</v>
      </c>
      <c r="X175" s="18">
        <f t="shared" si="38"/>
        <v>0</v>
      </c>
      <c r="Y175" s="18">
        <f t="shared" si="38"/>
        <v>0</v>
      </c>
      <c r="Z175" s="18">
        <f t="shared" si="38"/>
        <v>0</v>
      </c>
      <c r="AA175" s="18">
        <f t="shared" si="38"/>
        <v>0</v>
      </c>
      <c r="AB175" s="18">
        <f t="shared" si="38"/>
        <v>0</v>
      </c>
      <c r="AC175" s="18">
        <f t="shared" si="38"/>
        <v>0</v>
      </c>
      <c r="AD175" s="14"/>
      <c r="AE175" s="14"/>
    </row>
    <row r="176" spans="1:31" ht="12.75" customHeight="1" x14ac:dyDescent="0.2">
      <c r="A176" s="19" t="s">
        <v>352</v>
      </c>
      <c r="B176" s="19">
        <v>2</v>
      </c>
      <c r="C176" s="19">
        <v>4</v>
      </c>
      <c r="D176" s="19">
        <v>1</v>
      </c>
      <c r="E176" s="19">
        <v>1</v>
      </c>
      <c r="F176" s="19">
        <v>3</v>
      </c>
      <c r="G176" s="19">
        <v>1</v>
      </c>
      <c r="H176" s="19">
        <v>0</v>
      </c>
      <c r="I176" s="20"/>
      <c r="J176" s="22"/>
      <c r="K176" s="26"/>
      <c r="L176" s="22"/>
      <c r="M176" s="22" t="s">
        <v>353</v>
      </c>
      <c r="N176" s="59"/>
      <c r="O176" s="22"/>
      <c r="P176" s="63"/>
      <c r="Q176" s="24">
        <v>0</v>
      </c>
      <c r="R176" s="24">
        <v>0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14"/>
      <c r="AE176" s="14"/>
    </row>
    <row r="177" spans="1:31" ht="12.75" customHeight="1" x14ac:dyDescent="0.2">
      <c r="A177" s="19" t="s">
        <v>354</v>
      </c>
      <c r="B177" s="19">
        <v>2</v>
      </c>
      <c r="C177" s="19">
        <v>4</v>
      </c>
      <c r="D177" s="19">
        <v>1</v>
      </c>
      <c r="E177" s="19">
        <v>1</v>
      </c>
      <c r="F177" s="19">
        <v>3</v>
      </c>
      <c r="G177" s="19">
        <v>2</v>
      </c>
      <c r="H177" s="19">
        <v>0</v>
      </c>
      <c r="I177" s="20"/>
      <c r="J177" s="22"/>
      <c r="K177" s="26"/>
      <c r="L177" s="22"/>
      <c r="M177" s="22" t="s">
        <v>355</v>
      </c>
      <c r="N177" s="22"/>
      <c r="O177" s="22"/>
      <c r="P177" s="63"/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14"/>
      <c r="AE177" s="14"/>
    </row>
    <row r="178" spans="1:31" ht="12.75" customHeight="1" x14ac:dyDescent="0.2">
      <c r="A178" s="19" t="s">
        <v>356</v>
      </c>
      <c r="B178" s="19">
        <v>2</v>
      </c>
      <c r="C178" s="19">
        <v>4</v>
      </c>
      <c r="D178" s="19">
        <v>1</v>
      </c>
      <c r="E178" s="19">
        <v>1</v>
      </c>
      <c r="F178" s="19">
        <v>4</v>
      </c>
      <c r="G178" s="19">
        <v>0</v>
      </c>
      <c r="H178" s="19">
        <v>0</v>
      </c>
      <c r="I178" s="20"/>
      <c r="J178" s="22"/>
      <c r="K178" s="26"/>
      <c r="L178" s="22" t="s">
        <v>357</v>
      </c>
      <c r="M178" s="26"/>
      <c r="N178" s="22"/>
      <c r="O178" s="26"/>
      <c r="P178" s="33"/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>
        <v>0</v>
      </c>
      <c r="W178" s="24">
        <v>0</v>
      </c>
      <c r="X178" s="24">
        <v>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14"/>
      <c r="AE178" s="14"/>
    </row>
    <row r="179" spans="1:31" ht="12.75" customHeight="1" x14ac:dyDescent="0.2">
      <c r="A179" s="19" t="s">
        <v>358</v>
      </c>
      <c r="B179" s="19">
        <v>2</v>
      </c>
      <c r="C179" s="19">
        <v>4</v>
      </c>
      <c r="D179" s="19">
        <v>1</v>
      </c>
      <c r="E179" s="19">
        <v>1</v>
      </c>
      <c r="F179" s="19">
        <v>50</v>
      </c>
      <c r="G179" s="19">
        <v>0</v>
      </c>
      <c r="H179" s="19">
        <v>0</v>
      </c>
      <c r="I179" s="20"/>
      <c r="J179" s="22"/>
      <c r="K179" s="22" t="s">
        <v>359</v>
      </c>
      <c r="L179" s="47"/>
      <c r="M179" s="26"/>
      <c r="N179" s="22"/>
      <c r="O179" s="26"/>
      <c r="P179" s="23"/>
      <c r="Q179" s="24"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14"/>
      <c r="AE179" s="14"/>
    </row>
    <row r="180" spans="1:31" ht="12.75" customHeight="1" x14ac:dyDescent="0.2">
      <c r="A180" s="9" t="s">
        <v>360</v>
      </c>
      <c r="B180" s="9">
        <v>2</v>
      </c>
      <c r="C180" s="9">
        <v>3</v>
      </c>
      <c r="D180" s="9">
        <v>3</v>
      </c>
      <c r="E180" s="9">
        <v>0</v>
      </c>
      <c r="F180" s="9">
        <v>0</v>
      </c>
      <c r="G180" s="9">
        <v>0</v>
      </c>
      <c r="H180" s="9">
        <v>0</v>
      </c>
      <c r="I180" s="10"/>
      <c r="J180" s="64" t="s">
        <v>181</v>
      </c>
      <c r="K180" s="25"/>
      <c r="L180" s="65"/>
      <c r="M180" s="65"/>
      <c r="N180" s="65"/>
      <c r="O180" s="65"/>
      <c r="P180" s="17"/>
      <c r="Q180" s="13">
        <f t="shared" ref="Q180:AC180" si="39">Q181+Q192</f>
        <v>0</v>
      </c>
      <c r="R180" s="13">
        <f t="shared" si="39"/>
        <v>0</v>
      </c>
      <c r="S180" s="13">
        <f t="shared" si="39"/>
        <v>0</v>
      </c>
      <c r="T180" s="13">
        <f t="shared" si="39"/>
        <v>0</v>
      </c>
      <c r="U180" s="13">
        <f t="shared" si="39"/>
        <v>0</v>
      </c>
      <c r="V180" s="13">
        <f t="shared" si="39"/>
        <v>0</v>
      </c>
      <c r="W180" s="13">
        <f t="shared" si="39"/>
        <v>0</v>
      </c>
      <c r="X180" s="13">
        <f t="shared" si="39"/>
        <v>0</v>
      </c>
      <c r="Y180" s="13">
        <f t="shared" si="39"/>
        <v>0</v>
      </c>
      <c r="Z180" s="13">
        <f t="shared" si="39"/>
        <v>0</v>
      </c>
      <c r="AA180" s="13">
        <f t="shared" si="39"/>
        <v>0</v>
      </c>
      <c r="AB180" s="13">
        <f t="shared" si="39"/>
        <v>0</v>
      </c>
      <c r="AC180" s="13">
        <f t="shared" si="39"/>
        <v>0</v>
      </c>
      <c r="AD180" s="14"/>
      <c r="AE180" s="14"/>
    </row>
    <row r="181" spans="1:31" ht="12.75" customHeight="1" x14ac:dyDescent="0.2">
      <c r="A181" s="15" t="s">
        <v>361</v>
      </c>
      <c r="B181" s="15">
        <v>2</v>
      </c>
      <c r="C181" s="15">
        <v>3</v>
      </c>
      <c r="D181" s="15">
        <v>3</v>
      </c>
      <c r="E181" s="15">
        <v>1</v>
      </c>
      <c r="F181" s="15">
        <v>0</v>
      </c>
      <c r="G181" s="15">
        <v>0</v>
      </c>
      <c r="H181" s="15">
        <v>0</v>
      </c>
      <c r="I181" s="66"/>
      <c r="J181" s="67"/>
      <c r="K181" s="16" t="s">
        <v>362</v>
      </c>
      <c r="L181" s="25"/>
      <c r="M181" s="16"/>
      <c r="N181" s="16"/>
      <c r="O181" s="16"/>
      <c r="P181" s="68"/>
      <c r="Q181" s="18">
        <f t="shared" ref="Q181:AC181" si="40">+Q182+Q183+Q184+Q185+Q186+Q187+Q188</f>
        <v>0</v>
      </c>
      <c r="R181" s="18">
        <f t="shared" si="40"/>
        <v>0</v>
      </c>
      <c r="S181" s="18">
        <f t="shared" si="40"/>
        <v>0</v>
      </c>
      <c r="T181" s="18">
        <f t="shared" si="40"/>
        <v>0</v>
      </c>
      <c r="U181" s="18">
        <f t="shared" si="40"/>
        <v>0</v>
      </c>
      <c r="V181" s="18">
        <f t="shared" si="40"/>
        <v>0</v>
      </c>
      <c r="W181" s="18">
        <f t="shared" si="40"/>
        <v>0</v>
      </c>
      <c r="X181" s="18">
        <f t="shared" si="40"/>
        <v>0</v>
      </c>
      <c r="Y181" s="18">
        <f t="shared" si="40"/>
        <v>0</v>
      </c>
      <c r="Z181" s="18">
        <f t="shared" si="40"/>
        <v>0</v>
      </c>
      <c r="AA181" s="18">
        <f t="shared" si="40"/>
        <v>0</v>
      </c>
      <c r="AB181" s="18">
        <f t="shared" si="40"/>
        <v>0</v>
      </c>
      <c r="AC181" s="18">
        <f t="shared" si="40"/>
        <v>0</v>
      </c>
      <c r="AD181" s="14"/>
    </row>
    <row r="182" spans="1:31" ht="12.75" customHeight="1" x14ac:dyDescent="0.2">
      <c r="A182" s="19" t="s">
        <v>363</v>
      </c>
      <c r="B182" s="19">
        <v>2</v>
      </c>
      <c r="C182" s="19">
        <v>3</v>
      </c>
      <c r="D182" s="19">
        <v>3</v>
      </c>
      <c r="E182" s="19">
        <v>1</v>
      </c>
      <c r="F182" s="19">
        <v>1</v>
      </c>
      <c r="G182" s="19">
        <v>0</v>
      </c>
      <c r="H182" s="19">
        <v>0</v>
      </c>
      <c r="I182" s="69"/>
      <c r="J182" s="70"/>
      <c r="K182" s="22"/>
      <c r="L182" s="22" t="s">
        <v>185</v>
      </c>
      <c r="M182" s="26"/>
      <c r="N182" s="22"/>
      <c r="O182" s="22"/>
      <c r="P182" s="71"/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24">
        <v>0</v>
      </c>
      <c r="AA182" s="24">
        <v>0</v>
      </c>
      <c r="AB182" s="24">
        <v>0</v>
      </c>
      <c r="AC182" s="24">
        <v>0</v>
      </c>
      <c r="AD182" s="14"/>
    </row>
    <row r="183" spans="1:31" ht="12.75" customHeight="1" x14ac:dyDescent="0.2">
      <c r="A183" s="19" t="s">
        <v>364</v>
      </c>
      <c r="B183" s="19">
        <v>2</v>
      </c>
      <c r="C183" s="19">
        <v>3</v>
      </c>
      <c r="D183" s="19">
        <v>3</v>
      </c>
      <c r="E183" s="19">
        <v>1</v>
      </c>
      <c r="F183" s="19">
        <v>2</v>
      </c>
      <c r="G183" s="19">
        <v>0</v>
      </c>
      <c r="H183" s="19">
        <v>0</v>
      </c>
      <c r="I183" s="20"/>
      <c r="J183" s="21"/>
      <c r="K183" s="72"/>
      <c r="L183" s="22" t="s">
        <v>187</v>
      </c>
      <c r="M183" s="26"/>
      <c r="N183" s="22"/>
      <c r="O183" s="22"/>
      <c r="P183" s="23"/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14"/>
    </row>
    <row r="184" spans="1:31" ht="12.75" customHeight="1" x14ac:dyDescent="0.2">
      <c r="A184" s="19" t="s">
        <v>365</v>
      </c>
      <c r="B184" s="19">
        <v>2</v>
      </c>
      <c r="C184" s="19">
        <v>3</v>
      </c>
      <c r="D184" s="19">
        <v>3</v>
      </c>
      <c r="E184" s="19">
        <v>1</v>
      </c>
      <c r="F184" s="19">
        <v>3</v>
      </c>
      <c r="G184" s="19">
        <v>0</v>
      </c>
      <c r="H184" s="19">
        <v>0</v>
      </c>
      <c r="I184" s="20"/>
      <c r="J184" s="21"/>
      <c r="K184" s="72"/>
      <c r="L184" s="22" t="s">
        <v>189</v>
      </c>
      <c r="M184" s="26"/>
      <c r="N184" s="22"/>
      <c r="O184" s="22"/>
      <c r="P184" s="71"/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14"/>
    </row>
    <row r="185" spans="1:31" ht="12.75" customHeight="1" x14ac:dyDescent="0.2">
      <c r="A185" s="19" t="s">
        <v>366</v>
      </c>
      <c r="B185" s="19">
        <v>2</v>
      </c>
      <c r="C185" s="19">
        <v>3</v>
      </c>
      <c r="D185" s="19">
        <v>3</v>
      </c>
      <c r="E185" s="19">
        <v>1</v>
      </c>
      <c r="F185" s="19">
        <v>4</v>
      </c>
      <c r="G185" s="19">
        <v>0</v>
      </c>
      <c r="H185" s="19">
        <v>0</v>
      </c>
      <c r="I185" s="20"/>
      <c r="J185" s="21"/>
      <c r="K185" s="72"/>
      <c r="L185" s="22" t="s">
        <v>191</v>
      </c>
      <c r="M185" s="26"/>
      <c r="N185" s="48"/>
      <c r="O185" s="22"/>
      <c r="P185" s="71"/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14"/>
    </row>
    <row r="186" spans="1:31" ht="12.75" customHeight="1" x14ac:dyDescent="0.2">
      <c r="A186" s="19" t="s">
        <v>367</v>
      </c>
      <c r="B186" s="19">
        <v>2</v>
      </c>
      <c r="C186" s="19">
        <v>3</v>
      </c>
      <c r="D186" s="19">
        <v>3</v>
      </c>
      <c r="E186" s="19">
        <v>1</v>
      </c>
      <c r="F186" s="19">
        <v>5</v>
      </c>
      <c r="G186" s="19">
        <v>0</v>
      </c>
      <c r="H186" s="19">
        <v>0</v>
      </c>
      <c r="I186" s="20"/>
      <c r="J186" s="21"/>
      <c r="K186" s="72"/>
      <c r="L186" s="22" t="s">
        <v>208</v>
      </c>
      <c r="M186" s="26"/>
      <c r="N186" s="45"/>
      <c r="O186" s="22"/>
      <c r="P186" s="23"/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0</v>
      </c>
      <c r="W186" s="24">
        <v>0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14"/>
    </row>
    <row r="187" spans="1:31" ht="12.75" customHeight="1" x14ac:dyDescent="0.2">
      <c r="A187" s="19" t="s">
        <v>368</v>
      </c>
      <c r="B187" s="19">
        <v>2</v>
      </c>
      <c r="C187" s="19">
        <v>3</v>
      </c>
      <c r="D187" s="19">
        <v>3</v>
      </c>
      <c r="E187" s="19">
        <v>1</v>
      </c>
      <c r="F187" s="19">
        <v>6</v>
      </c>
      <c r="G187" s="19">
        <v>0</v>
      </c>
      <c r="H187" s="19">
        <v>0</v>
      </c>
      <c r="I187" s="20"/>
      <c r="J187" s="21"/>
      <c r="K187" s="72"/>
      <c r="L187" s="22" t="s">
        <v>193</v>
      </c>
      <c r="M187" s="26"/>
      <c r="N187" s="22"/>
      <c r="O187" s="22"/>
      <c r="P187" s="23"/>
      <c r="Q187" s="24">
        <v>0</v>
      </c>
      <c r="R187" s="24">
        <v>0</v>
      </c>
      <c r="S187" s="24">
        <v>0</v>
      </c>
      <c r="T187" s="24">
        <v>0</v>
      </c>
      <c r="U187" s="24">
        <v>0</v>
      </c>
      <c r="V187" s="24">
        <v>0</v>
      </c>
      <c r="W187" s="24">
        <v>0</v>
      </c>
      <c r="X187" s="24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14"/>
    </row>
    <row r="188" spans="1:31" ht="12.75" customHeight="1" x14ac:dyDescent="0.2">
      <c r="A188" s="15" t="s">
        <v>369</v>
      </c>
      <c r="B188" s="15">
        <v>2</v>
      </c>
      <c r="C188" s="15">
        <v>3</v>
      </c>
      <c r="D188" s="15">
        <v>3</v>
      </c>
      <c r="E188" s="15">
        <v>1</v>
      </c>
      <c r="F188" s="15">
        <v>8</v>
      </c>
      <c r="G188" s="15">
        <v>0</v>
      </c>
      <c r="H188" s="15">
        <v>0</v>
      </c>
      <c r="I188" s="10"/>
      <c r="J188" s="11"/>
      <c r="K188" s="65"/>
      <c r="L188" s="16" t="s">
        <v>195</v>
      </c>
      <c r="M188" s="25"/>
      <c r="N188" s="16"/>
      <c r="O188" s="16"/>
      <c r="P188" s="17"/>
      <c r="Q188" s="18">
        <f t="shared" ref="Q188:AC188" si="41">+Q189+Q190+Q191</f>
        <v>0</v>
      </c>
      <c r="R188" s="18">
        <f t="shared" si="41"/>
        <v>0</v>
      </c>
      <c r="S188" s="18">
        <f t="shared" si="41"/>
        <v>0</v>
      </c>
      <c r="T188" s="18">
        <f t="shared" si="41"/>
        <v>0</v>
      </c>
      <c r="U188" s="18">
        <f t="shared" si="41"/>
        <v>0</v>
      </c>
      <c r="V188" s="18">
        <f t="shared" si="41"/>
        <v>0</v>
      </c>
      <c r="W188" s="18">
        <f t="shared" si="41"/>
        <v>0</v>
      </c>
      <c r="X188" s="18">
        <f t="shared" si="41"/>
        <v>0</v>
      </c>
      <c r="Y188" s="18">
        <f t="shared" si="41"/>
        <v>0</v>
      </c>
      <c r="Z188" s="18">
        <f t="shared" si="41"/>
        <v>0</v>
      </c>
      <c r="AA188" s="18">
        <f t="shared" si="41"/>
        <v>0</v>
      </c>
      <c r="AB188" s="18">
        <f t="shared" si="41"/>
        <v>0</v>
      </c>
      <c r="AC188" s="18">
        <f t="shared" si="41"/>
        <v>0</v>
      </c>
      <c r="AD188" s="14"/>
    </row>
    <row r="189" spans="1:31" ht="12.75" customHeight="1" x14ac:dyDescent="0.2">
      <c r="A189" s="19" t="s">
        <v>370</v>
      </c>
      <c r="B189" s="19">
        <v>2</v>
      </c>
      <c r="C189" s="19">
        <v>3</v>
      </c>
      <c r="D189" s="19">
        <v>3</v>
      </c>
      <c r="E189" s="19">
        <v>1</v>
      </c>
      <c r="F189" s="19">
        <v>8</v>
      </c>
      <c r="G189" s="19">
        <v>1</v>
      </c>
      <c r="H189" s="19">
        <v>0</v>
      </c>
      <c r="I189" s="20"/>
      <c r="J189" s="21"/>
      <c r="K189" s="72"/>
      <c r="L189" s="22"/>
      <c r="M189" s="22" t="s">
        <v>197</v>
      </c>
      <c r="N189" s="22"/>
      <c r="O189" s="22"/>
      <c r="P189" s="23"/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14"/>
    </row>
    <row r="190" spans="1:31" ht="12.75" customHeight="1" x14ac:dyDescent="0.2">
      <c r="A190" s="19" t="s">
        <v>371</v>
      </c>
      <c r="B190" s="19">
        <v>2</v>
      </c>
      <c r="C190" s="19">
        <v>3</v>
      </c>
      <c r="D190" s="19">
        <v>3</v>
      </c>
      <c r="E190" s="19">
        <v>1</v>
      </c>
      <c r="F190" s="19">
        <v>8</v>
      </c>
      <c r="G190" s="19">
        <v>2</v>
      </c>
      <c r="H190" s="19">
        <v>0</v>
      </c>
      <c r="I190" s="20"/>
      <c r="J190" s="21"/>
      <c r="K190" s="72"/>
      <c r="L190" s="22"/>
      <c r="M190" s="22" t="s">
        <v>199</v>
      </c>
      <c r="N190" s="22"/>
      <c r="O190" s="22"/>
      <c r="P190" s="23"/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14"/>
    </row>
    <row r="191" spans="1:31" ht="12.75" customHeight="1" x14ac:dyDescent="0.2">
      <c r="A191" s="19" t="s">
        <v>372</v>
      </c>
      <c r="B191" s="19">
        <v>2</v>
      </c>
      <c r="C191" s="19">
        <v>3</v>
      </c>
      <c r="D191" s="19">
        <v>3</v>
      </c>
      <c r="E191" s="19">
        <v>1</v>
      </c>
      <c r="F191" s="19">
        <v>8</v>
      </c>
      <c r="G191" s="19">
        <v>50</v>
      </c>
      <c r="H191" s="19">
        <v>0</v>
      </c>
      <c r="I191" s="20"/>
      <c r="J191" s="21"/>
      <c r="K191" s="72"/>
      <c r="L191" s="22"/>
      <c r="M191" s="22" t="s">
        <v>195</v>
      </c>
      <c r="N191" s="22"/>
      <c r="O191" s="22"/>
      <c r="P191" s="23"/>
      <c r="Q191" s="24">
        <v>0</v>
      </c>
      <c r="R191" s="24">
        <v>0</v>
      </c>
      <c r="S191" s="24">
        <v>0</v>
      </c>
      <c r="T191" s="24">
        <v>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14"/>
    </row>
    <row r="192" spans="1:31" ht="12.75" customHeight="1" x14ac:dyDescent="0.2">
      <c r="A192" s="15" t="s">
        <v>373</v>
      </c>
      <c r="B192" s="15">
        <v>2</v>
      </c>
      <c r="C192" s="15">
        <v>3</v>
      </c>
      <c r="D192" s="15">
        <v>3</v>
      </c>
      <c r="E192" s="15">
        <v>2</v>
      </c>
      <c r="F192" s="15">
        <v>0</v>
      </c>
      <c r="G192" s="15">
        <v>0</v>
      </c>
      <c r="H192" s="15">
        <v>0</v>
      </c>
      <c r="I192" s="66"/>
      <c r="J192" s="11"/>
      <c r="K192" s="16" t="s">
        <v>203</v>
      </c>
      <c r="L192" s="25"/>
      <c r="M192" s="16"/>
      <c r="N192" s="16"/>
      <c r="O192" s="16"/>
      <c r="P192" s="34"/>
      <c r="Q192" s="18">
        <f t="shared" ref="Q192:AC192" si="42">+Q193+Q194+Q195+Q196+Q197+Q198</f>
        <v>0</v>
      </c>
      <c r="R192" s="18">
        <f t="shared" si="42"/>
        <v>0</v>
      </c>
      <c r="S192" s="18">
        <f t="shared" si="42"/>
        <v>0</v>
      </c>
      <c r="T192" s="18">
        <f t="shared" si="42"/>
        <v>0</v>
      </c>
      <c r="U192" s="18">
        <f t="shared" si="42"/>
        <v>0</v>
      </c>
      <c r="V192" s="18">
        <f t="shared" si="42"/>
        <v>0</v>
      </c>
      <c r="W192" s="18">
        <f t="shared" si="42"/>
        <v>0</v>
      </c>
      <c r="X192" s="18">
        <f t="shared" si="42"/>
        <v>0</v>
      </c>
      <c r="Y192" s="18">
        <f t="shared" si="42"/>
        <v>0</v>
      </c>
      <c r="Z192" s="18">
        <f t="shared" si="42"/>
        <v>0</v>
      </c>
      <c r="AA192" s="18">
        <f t="shared" si="42"/>
        <v>0</v>
      </c>
      <c r="AB192" s="18">
        <f t="shared" si="42"/>
        <v>0</v>
      </c>
      <c r="AC192" s="18">
        <f t="shared" si="42"/>
        <v>0</v>
      </c>
      <c r="AD192" s="14"/>
    </row>
    <row r="193" spans="1:30" ht="12.75" customHeight="1" x14ac:dyDescent="0.2">
      <c r="A193" s="19" t="s">
        <v>374</v>
      </c>
      <c r="B193" s="19">
        <v>2</v>
      </c>
      <c r="C193" s="19">
        <v>3</v>
      </c>
      <c r="D193" s="19">
        <v>3</v>
      </c>
      <c r="E193" s="19">
        <v>2</v>
      </c>
      <c r="F193" s="19">
        <v>1</v>
      </c>
      <c r="G193" s="19">
        <v>0</v>
      </c>
      <c r="H193" s="19">
        <v>0</v>
      </c>
      <c r="I193" s="69"/>
      <c r="J193" s="21"/>
      <c r="K193" s="22"/>
      <c r="L193" s="22" t="s">
        <v>185</v>
      </c>
      <c r="M193" s="26"/>
      <c r="N193" s="22"/>
      <c r="O193" s="22"/>
      <c r="P193" s="33"/>
      <c r="Q193" s="24">
        <v>0</v>
      </c>
      <c r="R193" s="24">
        <v>0</v>
      </c>
      <c r="S193" s="24">
        <v>0</v>
      </c>
      <c r="T193" s="24">
        <v>0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14"/>
    </row>
    <row r="194" spans="1:30" ht="12.75" customHeight="1" x14ac:dyDescent="0.2">
      <c r="A194" s="19" t="s">
        <v>375</v>
      </c>
      <c r="B194" s="19">
        <v>2</v>
      </c>
      <c r="C194" s="19">
        <v>3</v>
      </c>
      <c r="D194" s="19">
        <v>3</v>
      </c>
      <c r="E194" s="19">
        <v>2</v>
      </c>
      <c r="F194" s="19">
        <v>2</v>
      </c>
      <c r="G194" s="19">
        <v>0</v>
      </c>
      <c r="H194" s="19">
        <v>0</v>
      </c>
      <c r="I194" s="69"/>
      <c r="J194" s="21"/>
      <c r="K194" s="22"/>
      <c r="L194" s="73" t="s">
        <v>205</v>
      </c>
      <c r="M194" s="26"/>
      <c r="N194" s="22"/>
      <c r="O194" s="72"/>
      <c r="P194" s="33"/>
      <c r="Q194" s="24">
        <v>0</v>
      </c>
      <c r="R194" s="24">
        <v>0</v>
      </c>
      <c r="S194" s="24">
        <v>0</v>
      </c>
      <c r="T194" s="24">
        <v>0</v>
      </c>
      <c r="U194" s="24">
        <v>0</v>
      </c>
      <c r="V194" s="24"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14"/>
    </row>
    <row r="195" spans="1:30" ht="12.75" customHeight="1" x14ac:dyDescent="0.2">
      <c r="A195" s="19" t="s">
        <v>376</v>
      </c>
      <c r="B195" s="19">
        <v>2</v>
      </c>
      <c r="C195" s="19">
        <v>3</v>
      </c>
      <c r="D195" s="19">
        <v>3</v>
      </c>
      <c r="E195" s="19">
        <v>2</v>
      </c>
      <c r="F195" s="19">
        <v>3</v>
      </c>
      <c r="G195" s="19">
        <v>0</v>
      </c>
      <c r="H195" s="19">
        <v>0</v>
      </c>
      <c r="I195" s="69"/>
      <c r="J195" s="21"/>
      <c r="K195" s="22"/>
      <c r="L195" s="22" t="s">
        <v>189</v>
      </c>
      <c r="M195" s="26"/>
      <c r="N195" s="22"/>
      <c r="O195" s="22"/>
      <c r="P195" s="33"/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14"/>
    </row>
    <row r="196" spans="1:30" ht="12.75" customHeight="1" x14ac:dyDescent="0.2">
      <c r="A196" s="19" t="s">
        <v>377</v>
      </c>
      <c r="B196" s="19">
        <v>2</v>
      </c>
      <c r="C196" s="19">
        <v>3</v>
      </c>
      <c r="D196" s="19">
        <v>3</v>
      </c>
      <c r="E196" s="19">
        <v>2</v>
      </c>
      <c r="F196" s="19">
        <v>4</v>
      </c>
      <c r="G196" s="19">
        <v>0</v>
      </c>
      <c r="H196" s="19">
        <v>0</v>
      </c>
      <c r="I196" s="69"/>
      <c r="J196" s="21"/>
      <c r="K196" s="22"/>
      <c r="L196" s="22" t="s">
        <v>208</v>
      </c>
      <c r="M196" s="26"/>
      <c r="N196" s="22"/>
      <c r="O196" s="72"/>
      <c r="P196" s="33"/>
      <c r="Q196" s="24"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14"/>
    </row>
    <row r="197" spans="1:30" ht="12.75" customHeight="1" x14ac:dyDescent="0.2">
      <c r="A197" s="19" t="s">
        <v>378</v>
      </c>
      <c r="B197" s="19">
        <v>2</v>
      </c>
      <c r="C197" s="19">
        <v>3</v>
      </c>
      <c r="D197" s="19">
        <v>3</v>
      </c>
      <c r="E197" s="19">
        <v>2</v>
      </c>
      <c r="F197" s="19">
        <v>5</v>
      </c>
      <c r="G197" s="19">
        <v>0</v>
      </c>
      <c r="H197" s="19">
        <v>0</v>
      </c>
      <c r="I197" s="20"/>
      <c r="J197" s="21"/>
      <c r="K197" s="72"/>
      <c r="L197" s="22" t="s">
        <v>193</v>
      </c>
      <c r="M197" s="26"/>
      <c r="N197" s="22"/>
      <c r="O197" s="72"/>
      <c r="P197" s="33"/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0</v>
      </c>
      <c r="W197" s="24">
        <v>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14"/>
    </row>
    <row r="198" spans="1:30" ht="12.75" customHeight="1" x14ac:dyDescent="0.2">
      <c r="A198" s="15" t="s">
        <v>379</v>
      </c>
      <c r="B198" s="15">
        <v>2</v>
      </c>
      <c r="C198" s="15">
        <v>3</v>
      </c>
      <c r="D198" s="15">
        <v>3</v>
      </c>
      <c r="E198" s="15">
        <v>2</v>
      </c>
      <c r="F198" s="15">
        <v>7</v>
      </c>
      <c r="G198" s="15">
        <v>0</v>
      </c>
      <c r="H198" s="15">
        <v>0</v>
      </c>
      <c r="I198" s="10"/>
      <c r="J198" s="11"/>
      <c r="K198" s="65"/>
      <c r="L198" s="16" t="s">
        <v>210</v>
      </c>
      <c r="M198" s="25"/>
      <c r="N198" s="16"/>
      <c r="O198" s="65"/>
      <c r="P198" s="34"/>
      <c r="Q198" s="18">
        <f t="shared" ref="Q198:AC198" si="43">+Q199+Q200+Q201</f>
        <v>0</v>
      </c>
      <c r="R198" s="18">
        <f t="shared" si="43"/>
        <v>0</v>
      </c>
      <c r="S198" s="18">
        <f t="shared" si="43"/>
        <v>0</v>
      </c>
      <c r="T198" s="18">
        <f t="shared" si="43"/>
        <v>0</v>
      </c>
      <c r="U198" s="18">
        <f t="shared" si="43"/>
        <v>0</v>
      </c>
      <c r="V198" s="18">
        <f t="shared" si="43"/>
        <v>0</v>
      </c>
      <c r="W198" s="18">
        <f t="shared" si="43"/>
        <v>0</v>
      </c>
      <c r="X198" s="18">
        <f t="shared" si="43"/>
        <v>0</v>
      </c>
      <c r="Y198" s="18">
        <f t="shared" si="43"/>
        <v>0</v>
      </c>
      <c r="Z198" s="18">
        <f t="shared" si="43"/>
        <v>0</v>
      </c>
      <c r="AA198" s="18">
        <f t="shared" si="43"/>
        <v>0</v>
      </c>
      <c r="AB198" s="18">
        <f t="shared" si="43"/>
        <v>0</v>
      </c>
      <c r="AC198" s="18">
        <f t="shared" si="43"/>
        <v>0</v>
      </c>
      <c r="AD198" s="14"/>
    </row>
    <row r="199" spans="1:30" ht="12.75" customHeight="1" x14ac:dyDescent="0.2">
      <c r="A199" s="19" t="s">
        <v>380</v>
      </c>
      <c r="B199" s="19">
        <v>2</v>
      </c>
      <c r="C199" s="19">
        <v>3</v>
      </c>
      <c r="D199" s="19">
        <v>3</v>
      </c>
      <c r="E199" s="19">
        <v>2</v>
      </c>
      <c r="F199" s="19">
        <v>7</v>
      </c>
      <c r="G199" s="19">
        <v>1</v>
      </c>
      <c r="H199" s="19">
        <v>0</v>
      </c>
      <c r="I199" s="20"/>
      <c r="J199" s="21"/>
      <c r="K199" s="72"/>
      <c r="L199" s="22"/>
      <c r="M199" s="22" t="s">
        <v>197</v>
      </c>
      <c r="N199" s="22"/>
      <c r="O199" s="72"/>
      <c r="P199" s="33"/>
      <c r="Q199" s="24">
        <v>0</v>
      </c>
      <c r="R199" s="24">
        <v>0</v>
      </c>
      <c r="S199" s="24">
        <v>0</v>
      </c>
      <c r="T199" s="24">
        <v>0</v>
      </c>
      <c r="U199" s="24">
        <v>0</v>
      </c>
      <c r="V199" s="24"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14"/>
    </row>
    <row r="200" spans="1:30" ht="12.75" customHeight="1" x14ac:dyDescent="0.2">
      <c r="A200" s="19" t="s">
        <v>381</v>
      </c>
      <c r="B200" s="19">
        <v>2</v>
      </c>
      <c r="C200" s="19">
        <v>3</v>
      </c>
      <c r="D200" s="19">
        <v>3</v>
      </c>
      <c r="E200" s="19">
        <v>2</v>
      </c>
      <c r="F200" s="19">
        <v>7</v>
      </c>
      <c r="G200" s="19">
        <v>2</v>
      </c>
      <c r="H200" s="19">
        <v>0</v>
      </c>
      <c r="I200" s="20"/>
      <c r="J200" s="21"/>
      <c r="K200" s="72"/>
      <c r="L200" s="22"/>
      <c r="M200" s="22" t="s">
        <v>199</v>
      </c>
      <c r="N200" s="22"/>
      <c r="O200" s="72"/>
      <c r="P200" s="33"/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>
        <v>0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14"/>
    </row>
    <row r="201" spans="1:30" ht="12.75" customHeight="1" x14ac:dyDescent="0.2">
      <c r="A201" s="19" t="s">
        <v>382</v>
      </c>
      <c r="B201" s="19">
        <v>2</v>
      </c>
      <c r="C201" s="19">
        <v>3</v>
      </c>
      <c r="D201" s="19">
        <v>3</v>
      </c>
      <c r="E201" s="19">
        <v>2</v>
      </c>
      <c r="F201" s="19">
        <v>7</v>
      </c>
      <c r="G201" s="19">
        <v>50</v>
      </c>
      <c r="H201" s="19">
        <v>0</v>
      </c>
      <c r="I201" s="20"/>
      <c r="J201" s="21"/>
      <c r="K201" s="72"/>
      <c r="L201" s="22"/>
      <c r="M201" s="22" t="s">
        <v>210</v>
      </c>
      <c r="N201" s="22"/>
      <c r="O201" s="72"/>
      <c r="P201" s="33"/>
      <c r="Q201" s="24">
        <v>0</v>
      </c>
      <c r="R201" s="24">
        <v>0</v>
      </c>
      <c r="S201" s="24">
        <v>0</v>
      </c>
      <c r="T201" s="24">
        <v>0</v>
      </c>
      <c r="U201" s="24">
        <v>0</v>
      </c>
      <c r="V201" s="24"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14"/>
    </row>
    <row r="202" spans="1:30" ht="12.75" customHeight="1" x14ac:dyDescent="0.2">
      <c r="A202" s="9" t="s">
        <v>383</v>
      </c>
      <c r="B202" s="9">
        <v>2</v>
      </c>
      <c r="C202" s="9">
        <v>3</v>
      </c>
      <c r="D202" s="9">
        <v>4</v>
      </c>
      <c r="E202" s="9">
        <v>0</v>
      </c>
      <c r="F202" s="9">
        <v>0</v>
      </c>
      <c r="G202" s="9">
        <v>0</v>
      </c>
      <c r="H202" s="9">
        <v>0</v>
      </c>
      <c r="I202" s="52"/>
      <c r="J202" s="64" t="s">
        <v>219</v>
      </c>
      <c r="K202" s="25"/>
      <c r="L202" s="74"/>
      <c r="M202" s="74"/>
      <c r="N202" s="74"/>
      <c r="O202" s="74"/>
      <c r="P202" s="34"/>
      <c r="Q202" s="13">
        <f t="shared" ref="Q202:AC202" si="44">+Q203+Q204</f>
        <v>0</v>
      </c>
      <c r="R202" s="13">
        <f t="shared" si="44"/>
        <v>0</v>
      </c>
      <c r="S202" s="13">
        <f t="shared" si="44"/>
        <v>0</v>
      </c>
      <c r="T202" s="13">
        <f t="shared" si="44"/>
        <v>0</v>
      </c>
      <c r="U202" s="13">
        <f t="shared" si="44"/>
        <v>0</v>
      </c>
      <c r="V202" s="13">
        <f t="shared" si="44"/>
        <v>0</v>
      </c>
      <c r="W202" s="13">
        <f t="shared" si="44"/>
        <v>0</v>
      </c>
      <c r="X202" s="13">
        <f t="shared" si="44"/>
        <v>0</v>
      </c>
      <c r="Y202" s="13">
        <f t="shared" si="44"/>
        <v>0</v>
      </c>
      <c r="Z202" s="13">
        <f t="shared" si="44"/>
        <v>0</v>
      </c>
      <c r="AA202" s="13">
        <f t="shared" si="44"/>
        <v>0</v>
      </c>
      <c r="AB202" s="13">
        <f t="shared" si="44"/>
        <v>0</v>
      </c>
      <c r="AC202" s="13">
        <f t="shared" si="44"/>
        <v>0</v>
      </c>
      <c r="AD202" s="14"/>
    </row>
    <row r="203" spans="1:30" ht="12.75" customHeight="1" x14ac:dyDescent="0.2">
      <c r="A203" s="19" t="s">
        <v>384</v>
      </c>
      <c r="B203" s="19">
        <v>2</v>
      </c>
      <c r="C203" s="19">
        <v>3</v>
      </c>
      <c r="D203" s="19">
        <v>4</v>
      </c>
      <c r="E203" s="19">
        <v>1</v>
      </c>
      <c r="F203" s="19">
        <v>0</v>
      </c>
      <c r="G203" s="19">
        <v>0</v>
      </c>
      <c r="H203" s="19">
        <v>0</v>
      </c>
      <c r="I203" s="54"/>
      <c r="J203" s="55"/>
      <c r="K203" s="22" t="s">
        <v>177</v>
      </c>
      <c r="L203" s="55"/>
      <c r="M203" s="55"/>
      <c r="N203" s="22"/>
      <c r="O203" s="26"/>
      <c r="P203" s="33"/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14"/>
    </row>
    <row r="204" spans="1:30" ht="12.75" customHeight="1" x14ac:dyDescent="0.2">
      <c r="A204" s="19" t="s">
        <v>385</v>
      </c>
      <c r="B204" s="19">
        <v>2</v>
      </c>
      <c r="C204" s="19">
        <v>3</v>
      </c>
      <c r="D204" s="19">
        <v>4</v>
      </c>
      <c r="E204" s="19">
        <v>2</v>
      </c>
      <c r="F204" s="19">
        <v>0</v>
      </c>
      <c r="G204" s="19">
        <v>0</v>
      </c>
      <c r="H204" s="19">
        <v>0</v>
      </c>
      <c r="I204" s="54"/>
      <c r="J204" s="22"/>
      <c r="K204" s="22" t="s">
        <v>179</v>
      </c>
      <c r="L204" s="55"/>
      <c r="M204" s="55"/>
      <c r="N204" s="22"/>
      <c r="O204" s="26"/>
      <c r="P204" s="33"/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14"/>
    </row>
    <row r="205" spans="1:30" ht="12.75" customHeight="1" x14ac:dyDescent="0.2">
      <c r="A205" s="9" t="s">
        <v>386</v>
      </c>
      <c r="B205" s="9">
        <v>2</v>
      </c>
      <c r="C205" s="9">
        <v>3</v>
      </c>
      <c r="D205" s="9">
        <v>5</v>
      </c>
      <c r="E205" s="9">
        <v>0</v>
      </c>
      <c r="F205" s="9">
        <v>0</v>
      </c>
      <c r="G205" s="9">
        <v>0</v>
      </c>
      <c r="H205" s="9">
        <v>0</v>
      </c>
      <c r="I205" s="52"/>
      <c r="J205" s="11" t="s">
        <v>387</v>
      </c>
      <c r="K205" s="75"/>
      <c r="L205" s="75"/>
      <c r="M205" s="25"/>
      <c r="N205" s="16"/>
      <c r="O205" s="16"/>
      <c r="P205" s="34"/>
      <c r="Q205" s="13">
        <f t="shared" ref="Q205:AC205" si="45">+Q206+Q207</f>
        <v>0</v>
      </c>
      <c r="R205" s="13">
        <f t="shared" si="45"/>
        <v>0</v>
      </c>
      <c r="S205" s="13">
        <f t="shared" si="45"/>
        <v>0</v>
      </c>
      <c r="T205" s="13">
        <f t="shared" si="45"/>
        <v>0</v>
      </c>
      <c r="U205" s="13">
        <f t="shared" si="45"/>
        <v>0</v>
      </c>
      <c r="V205" s="13">
        <f t="shared" si="45"/>
        <v>0</v>
      </c>
      <c r="W205" s="13">
        <f t="shared" si="45"/>
        <v>0</v>
      </c>
      <c r="X205" s="13">
        <f t="shared" si="45"/>
        <v>0</v>
      </c>
      <c r="Y205" s="13">
        <f t="shared" si="45"/>
        <v>0</v>
      </c>
      <c r="Z205" s="13">
        <f t="shared" si="45"/>
        <v>0</v>
      </c>
      <c r="AA205" s="13">
        <f t="shared" si="45"/>
        <v>0</v>
      </c>
      <c r="AB205" s="13">
        <f t="shared" si="45"/>
        <v>0</v>
      </c>
      <c r="AC205" s="13">
        <f t="shared" si="45"/>
        <v>0</v>
      </c>
      <c r="AD205" s="14"/>
    </row>
    <row r="206" spans="1:30" ht="12.75" customHeight="1" x14ac:dyDescent="0.2">
      <c r="A206" s="19" t="s">
        <v>388</v>
      </c>
      <c r="B206" s="19">
        <v>2</v>
      </c>
      <c r="C206" s="19">
        <v>3</v>
      </c>
      <c r="D206" s="19">
        <v>5</v>
      </c>
      <c r="E206" s="19">
        <v>1</v>
      </c>
      <c r="F206" s="19">
        <v>0</v>
      </c>
      <c r="G206" s="19">
        <v>0</v>
      </c>
      <c r="H206" s="19">
        <v>0</v>
      </c>
      <c r="I206" s="54"/>
      <c r="J206" s="55"/>
      <c r="K206" s="22" t="s">
        <v>389</v>
      </c>
      <c r="L206" s="22"/>
      <c r="M206" s="26"/>
      <c r="N206" s="22"/>
      <c r="O206" s="22"/>
      <c r="P206" s="33"/>
      <c r="Q206" s="24"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14"/>
    </row>
    <row r="207" spans="1:30" ht="12.75" customHeight="1" x14ac:dyDescent="0.2">
      <c r="A207" s="15" t="s">
        <v>390</v>
      </c>
      <c r="B207" s="15">
        <v>2</v>
      </c>
      <c r="C207" s="15">
        <v>3</v>
      </c>
      <c r="D207" s="15">
        <v>5</v>
      </c>
      <c r="E207" s="15">
        <v>2</v>
      </c>
      <c r="F207" s="15">
        <v>0</v>
      </c>
      <c r="G207" s="15">
        <v>0</v>
      </c>
      <c r="H207" s="15">
        <v>0</v>
      </c>
      <c r="I207" s="52"/>
      <c r="J207" s="75"/>
      <c r="K207" s="16" t="s">
        <v>391</v>
      </c>
      <c r="L207" s="16"/>
      <c r="M207" s="25"/>
      <c r="N207" s="16"/>
      <c r="O207" s="16"/>
      <c r="P207" s="34"/>
      <c r="Q207" s="18">
        <f t="shared" ref="Q207:AC207" si="46">+Q208+Q209+Q210+Q213+Q214</f>
        <v>0</v>
      </c>
      <c r="R207" s="18">
        <f t="shared" si="46"/>
        <v>0</v>
      </c>
      <c r="S207" s="18">
        <f t="shared" si="46"/>
        <v>0</v>
      </c>
      <c r="T207" s="18">
        <f t="shared" si="46"/>
        <v>0</v>
      </c>
      <c r="U207" s="18">
        <f t="shared" si="46"/>
        <v>0</v>
      </c>
      <c r="V207" s="18">
        <f t="shared" si="46"/>
        <v>0</v>
      </c>
      <c r="W207" s="18">
        <f t="shared" si="46"/>
        <v>0</v>
      </c>
      <c r="X207" s="18">
        <f t="shared" si="46"/>
        <v>0</v>
      </c>
      <c r="Y207" s="18">
        <f t="shared" si="46"/>
        <v>0</v>
      </c>
      <c r="Z207" s="18">
        <f t="shared" si="46"/>
        <v>0</v>
      </c>
      <c r="AA207" s="18">
        <f t="shared" si="46"/>
        <v>0</v>
      </c>
      <c r="AB207" s="18">
        <f t="shared" si="46"/>
        <v>0</v>
      </c>
      <c r="AC207" s="18">
        <f t="shared" si="46"/>
        <v>0</v>
      </c>
      <c r="AD207" s="14"/>
    </row>
    <row r="208" spans="1:30" ht="12.75" customHeight="1" x14ac:dyDescent="0.2">
      <c r="A208" s="19" t="s">
        <v>392</v>
      </c>
      <c r="B208" s="19">
        <v>2</v>
      </c>
      <c r="C208" s="19">
        <v>3</v>
      </c>
      <c r="D208" s="19">
        <v>5</v>
      </c>
      <c r="E208" s="19">
        <v>2</v>
      </c>
      <c r="F208" s="19">
        <v>2</v>
      </c>
      <c r="G208" s="19">
        <v>0</v>
      </c>
      <c r="H208" s="19">
        <v>0</v>
      </c>
      <c r="I208" s="54"/>
      <c r="J208" s="22"/>
      <c r="K208" s="22"/>
      <c r="L208" s="22" t="s">
        <v>393</v>
      </c>
      <c r="M208" s="26"/>
      <c r="N208" s="22"/>
      <c r="O208" s="22"/>
      <c r="P208" s="44"/>
      <c r="Q208" s="24"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14"/>
    </row>
    <row r="209" spans="1:30" ht="12.75" customHeight="1" x14ac:dyDescent="0.2">
      <c r="A209" s="19" t="s">
        <v>394</v>
      </c>
      <c r="B209" s="19">
        <v>2</v>
      </c>
      <c r="C209" s="19">
        <v>3</v>
      </c>
      <c r="D209" s="19">
        <v>5</v>
      </c>
      <c r="E209" s="19">
        <v>2</v>
      </c>
      <c r="F209" s="19">
        <v>3</v>
      </c>
      <c r="G209" s="19">
        <v>0</v>
      </c>
      <c r="H209" s="19">
        <v>0</v>
      </c>
      <c r="I209" s="54"/>
      <c r="J209" s="55"/>
      <c r="K209" s="55"/>
      <c r="L209" s="22" t="s">
        <v>171</v>
      </c>
      <c r="M209" s="26"/>
      <c r="N209" s="45"/>
      <c r="O209" s="45"/>
      <c r="P209" s="44"/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14"/>
    </row>
    <row r="210" spans="1:30" ht="12.75" customHeight="1" x14ac:dyDescent="0.2">
      <c r="A210" s="15" t="s">
        <v>395</v>
      </c>
      <c r="B210" s="15">
        <v>2</v>
      </c>
      <c r="C210" s="15">
        <v>3</v>
      </c>
      <c r="D210" s="15">
        <v>5</v>
      </c>
      <c r="E210" s="15">
        <v>2</v>
      </c>
      <c r="F210" s="15">
        <v>4</v>
      </c>
      <c r="G210" s="15">
        <v>0</v>
      </c>
      <c r="H210" s="15">
        <v>0</v>
      </c>
      <c r="I210" s="52"/>
      <c r="J210" s="16"/>
      <c r="K210" s="16"/>
      <c r="L210" s="16" t="s">
        <v>396</v>
      </c>
      <c r="M210" s="25"/>
      <c r="N210" s="76"/>
      <c r="O210" s="16"/>
      <c r="P210" s="43"/>
      <c r="Q210" s="18">
        <f t="shared" ref="Q210:AC210" si="47">+Q211+Q212</f>
        <v>0</v>
      </c>
      <c r="R210" s="18">
        <f t="shared" si="47"/>
        <v>0</v>
      </c>
      <c r="S210" s="18">
        <f t="shared" si="47"/>
        <v>0</v>
      </c>
      <c r="T210" s="18">
        <f t="shared" si="47"/>
        <v>0</v>
      </c>
      <c r="U210" s="18">
        <f t="shared" si="47"/>
        <v>0</v>
      </c>
      <c r="V210" s="18">
        <f t="shared" si="47"/>
        <v>0</v>
      </c>
      <c r="W210" s="18">
        <f t="shared" si="47"/>
        <v>0</v>
      </c>
      <c r="X210" s="18">
        <f t="shared" si="47"/>
        <v>0</v>
      </c>
      <c r="Y210" s="18">
        <f t="shared" si="47"/>
        <v>0</v>
      </c>
      <c r="Z210" s="18">
        <f t="shared" si="47"/>
        <v>0</v>
      </c>
      <c r="AA210" s="18">
        <f t="shared" si="47"/>
        <v>0</v>
      </c>
      <c r="AB210" s="18">
        <f t="shared" si="47"/>
        <v>0</v>
      </c>
      <c r="AC210" s="18">
        <f t="shared" si="47"/>
        <v>0</v>
      </c>
      <c r="AD210" s="14"/>
    </row>
    <row r="211" spans="1:30" ht="12.75" customHeight="1" x14ac:dyDescent="0.2">
      <c r="A211" s="19" t="s">
        <v>397</v>
      </c>
      <c r="B211" s="19">
        <v>2</v>
      </c>
      <c r="C211" s="19">
        <v>3</v>
      </c>
      <c r="D211" s="19">
        <v>5</v>
      </c>
      <c r="E211" s="19">
        <v>2</v>
      </c>
      <c r="F211" s="19">
        <v>4</v>
      </c>
      <c r="G211" s="19">
        <v>1</v>
      </c>
      <c r="H211" s="19">
        <v>0</v>
      </c>
      <c r="I211" s="54"/>
      <c r="J211" s="22"/>
      <c r="K211" s="22"/>
      <c r="L211" s="56"/>
      <c r="M211" s="22" t="s">
        <v>398</v>
      </c>
      <c r="N211" s="26"/>
      <c r="O211" s="22"/>
      <c r="P211" s="44"/>
      <c r="Q211" s="24"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v>0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14"/>
    </row>
    <row r="212" spans="1:30" ht="12.75" customHeight="1" x14ac:dyDescent="0.2">
      <c r="A212" s="19" t="s">
        <v>399</v>
      </c>
      <c r="B212" s="19">
        <v>2</v>
      </c>
      <c r="C212" s="19">
        <v>3</v>
      </c>
      <c r="D212" s="19">
        <v>5</v>
      </c>
      <c r="E212" s="19">
        <v>2</v>
      </c>
      <c r="F212" s="19">
        <v>4</v>
      </c>
      <c r="G212" s="19">
        <v>2</v>
      </c>
      <c r="H212" s="19">
        <v>0</v>
      </c>
      <c r="I212" s="54"/>
      <c r="J212" s="22"/>
      <c r="K212" s="22"/>
      <c r="L212" s="56"/>
      <c r="M212" s="22" t="s">
        <v>400</v>
      </c>
      <c r="N212" s="26"/>
      <c r="O212" s="22"/>
      <c r="P212" s="44"/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14"/>
    </row>
    <row r="213" spans="1:30" ht="12.75" customHeight="1" x14ac:dyDescent="0.2">
      <c r="A213" s="19" t="s">
        <v>401</v>
      </c>
      <c r="B213" s="19">
        <v>2</v>
      </c>
      <c r="C213" s="19">
        <v>3</v>
      </c>
      <c r="D213" s="19">
        <v>5</v>
      </c>
      <c r="E213" s="19">
        <v>3</v>
      </c>
      <c r="F213" s="19">
        <v>2</v>
      </c>
      <c r="G213" s="19">
        <v>0</v>
      </c>
      <c r="H213" s="19">
        <v>0</v>
      </c>
      <c r="I213" s="54"/>
      <c r="J213" s="22"/>
      <c r="K213" s="22"/>
      <c r="L213" s="22" t="s">
        <v>402</v>
      </c>
      <c r="M213" s="26"/>
      <c r="N213" s="22"/>
      <c r="O213" s="22"/>
      <c r="P213" s="44"/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0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14"/>
    </row>
    <row r="214" spans="1:30" ht="12.75" customHeight="1" x14ac:dyDescent="0.2">
      <c r="A214" s="19" t="s">
        <v>403</v>
      </c>
      <c r="B214" s="19">
        <v>2</v>
      </c>
      <c r="C214" s="19">
        <v>3</v>
      </c>
      <c r="D214" s="19">
        <v>5</v>
      </c>
      <c r="E214" s="19">
        <v>3</v>
      </c>
      <c r="F214" s="19">
        <v>3</v>
      </c>
      <c r="G214" s="19">
        <v>0</v>
      </c>
      <c r="H214" s="19">
        <v>0</v>
      </c>
      <c r="I214" s="54"/>
      <c r="J214" s="22"/>
      <c r="K214" s="22"/>
      <c r="L214" s="22" t="s">
        <v>404</v>
      </c>
      <c r="M214" s="26"/>
      <c r="N214" s="22"/>
      <c r="O214" s="22"/>
      <c r="P214" s="44"/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14"/>
    </row>
    <row r="215" spans="1:30" ht="12.75" customHeight="1" x14ac:dyDescent="0.2">
      <c r="A215" s="9" t="s">
        <v>405</v>
      </c>
      <c r="B215" s="9">
        <v>2</v>
      </c>
      <c r="C215" s="9">
        <v>3</v>
      </c>
      <c r="D215" s="9">
        <v>6</v>
      </c>
      <c r="E215" s="9">
        <v>1</v>
      </c>
      <c r="F215" s="9">
        <v>1</v>
      </c>
      <c r="G215" s="9">
        <v>0</v>
      </c>
      <c r="H215" s="9">
        <v>0</v>
      </c>
      <c r="I215" s="52"/>
      <c r="J215" s="11" t="s">
        <v>406</v>
      </c>
      <c r="K215" s="65"/>
      <c r="L215" s="25"/>
      <c r="M215" s="77"/>
      <c r="N215" s="25"/>
      <c r="O215" s="16"/>
      <c r="P215" s="34"/>
      <c r="Q215" s="13">
        <f t="shared" ref="Q215:AC215" si="48">+Q216+Q217</f>
        <v>0</v>
      </c>
      <c r="R215" s="13">
        <f t="shared" si="48"/>
        <v>0</v>
      </c>
      <c r="S215" s="13">
        <f t="shared" si="48"/>
        <v>0</v>
      </c>
      <c r="T215" s="13">
        <f t="shared" si="48"/>
        <v>0</v>
      </c>
      <c r="U215" s="13">
        <f t="shared" si="48"/>
        <v>0</v>
      </c>
      <c r="V215" s="13">
        <f t="shared" si="48"/>
        <v>0</v>
      </c>
      <c r="W215" s="13">
        <f t="shared" si="48"/>
        <v>0</v>
      </c>
      <c r="X215" s="13">
        <f t="shared" si="48"/>
        <v>0</v>
      </c>
      <c r="Y215" s="13">
        <f t="shared" si="48"/>
        <v>0</v>
      </c>
      <c r="Z215" s="13">
        <f t="shared" si="48"/>
        <v>0</v>
      </c>
      <c r="AA215" s="13">
        <f t="shared" si="48"/>
        <v>0</v>
      </c>
      <c r="AB215" s="13">
        <f t="shared" si="48"/>
        <v>0</v>
      </c>
      <c r="AC215" s="13">
        <f t="shared" si="48"/>
        <v>0</v>
      </c>
      <c r="AD215" s="14"/>
    </row>
    <row r="216" spans="1:30" ht="12.75" customHeight="1" x14ac:dyDescent="0.2">
      <c r="A216" s="19" t="s">
        <v>407</v>
      </c>
      <c r="B216" s="19">
        <v>2</v>
      </c>
      <c r="C216" s="19">
        <v>3</v>
      </c>
      <c r="D216" s="19">
        <v>6</v>
      </c>
      <c r="E216" s="19">
        <v>1</v>
      </c>
      <c r="F216" s="19">
        <v>1</v>
      </c>
      <c r="G216" s="19">
        <v>1</v>
      </c>
      <c r="H216" s="19">
        <v>0</v>
      </c>
      <c r="I216" s="54"/>
      <c r="J216" s="22"/>
      <c r="K216" s="26" t="s">
        <v>408</v>
      </c>
      <c r="L216" s="26"/>
      <c r="M216" s="78"/>
      <c r="N216" s="26"/>
      <c r="O216" s="22"/>
      <c r="P216" s="33"/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14"/>
    </row>
    <row r="217" spans="1:30" ht="12.75" customHeight="1" x14ac:dyDescent="0.2">
      <c r="A217" s="19" t="s">
        <v>409</v>
      </c>
      <c r="B217" s="19">
        <v>2</v>
      </c>
      <c r="C217" s="19">
        <v>3</v>
      </c>
      <c r="D217" s="19">
        <v>6</v>
      </c>
      <c r="E217" s="19">
        <v>1</v>
      </c>
      <c r="F217" s="19">
        <v>1</v>
      </c>
      <c r="G217" s="19">
        <v>2</v>
      </c>
      <c r="H217" s="19">
        <v>0</v>
      </c>
      <c r="I217" s="54"/>
      <c r="J217" s="22"/>
      <c r="K217" s="26" t="s">
        <v>410</v>
      </c>
      <c r="L217" s="26"/>
      <c r="M217" s="78"/>
      <c r="N217" s="26"/>
      <c r="O217" s="22"/>
      <c r="P217" s="33"/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>
        <v>0</v>
      </c>
      <c r="W217" s="24">
        <v>0</v>
      </c>
      <c r="X217" s="24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14"/>
    </row>
    <row r="218" spans="1:30" ht="12.75" customHeight="1" x14ac:dyDescent="0.2">
      <c r="A218" s="9" t="s">
        <v>411</v>
      </c>
      <c r="B218" s="9">
        <v>2</v>
      </c>
      <c r="C218" s="9">
        <v>3</v>
      </c>
      <c r="D218" s="9">
        <v>6</v>
      </c>
      <c r="E218" s="9">
        <v>1</v>
      </c>
      <c r="F218" s="9">
        <v>2</v>
      </c>
      <c r="G218" s="9">
        <v>0</v>
      </c>
      <c r="H218" s="9">
        <v>0</v>
      </c>
      <c r="I218" s="52"/>
      <c r="J218" s="11" t="s">
        <v>412</v>
      </c>
      <c r="K218" s="65"/>
      <c r="L218" s="25"/>
      <c r="M218" s="77"/>
      <c r="N218" s="25"/>
      <c r="O218" s="16"/>
      <c r="P218" s="34"/>
      <c r="Q218" s="13">
        <f t="shared" ref="Q218:AC218" si="49">+Q219+Q220</f>
        <v>0</v>
      </c>
      <c r="R218" s="13">
        <f t="shared" si="49"/>
        <v>0</v>
      </c>
      <c r="S218" s="13">
        <f t="shared" si="49"/>
        <v>0</v>
      </c>
      <c r="T218" s="13">
        <f t="shared" si="49"/>
        <v>0</v>
      </c>
      <c r="U218" s="13">
        <f t="shared" si="49"/>
        <v>0</v>
      </c>
      <c r="V218" s="13">
        <f t="shared" si="49"/>
        <v>0</v>
      </c>
      <c r="W218" s="13">
        <f t="shared" si="49"/>
        <v>0</v>
      </c>
      <c r="X218" s="13">
        <f t="shared" si="49"/>
        <v>0</v>
      </c>
      <c r="Y218" s="13">
        <f t="shared" si="49"/>
        <v>0</v>
      </c>
      <c r="Z218" s="13">
        <f t="shared" si="49"/>
        <v>0</v>
      </c>
      <c r="AA218" s="13">
        <f t="shared" si="49"/>
        <v>0</v>
      </c>
      <c r="AB218" s="13">
        <f t="shared" si="49"/>
        <v>0</v>
      </c>
      <c r="AC218" s="13">
        <f t="shared" si="49"/>
        <v>0</v>
      </c>
      <c r="AD218" s="14"/>
    </row>
    <row r="219" spans="1:30" ht="12.75" customHeight="1" x14ac:dyDescent="0.2">
      <c r="A219" s="19" t="s">
        <v>413</v>
      </c>
      <c r="B219" s="19">
        <v>2</v>
      </c>
      <c r="C219" s="19">
        <v>3</v>
      </c>
      <c r="D219" s="19">
        <v>6</v>
      </c>
      <c r="E219" s="19">
        <v>1</v>
      </c>
      <c r="F219" s="19">
        <v>2</v>
      </c>
      <c r="G219" s="19">
        <v>1</v>
      </c>
      <c r="H219" s="19">
        <v>0</v>
      </c>
      <c r="I219" s="54"/>
      <c r="J219" s="72"/>
      <c r="K219" s="22" t="s">
        <v>414</v>
      </c>
      <c r="L219" s="55"/>
      <c r="M219" s="26"/>
      <c r="N219" s="26"/>
      <c r="O219" s="48"/>
      <c r="P219" s="33"/>
      <c r="Q219" s="24">
        <v>0</v>
      </c>
      <c r="R219" s="24">
        <v>0</v>
      </c>
      <c r="S219" s="24">
        <v>0</v>
      </c>
      <c r="T219" s="24">
        <v>0</v>
      </c>
      <c r="U219" s="24">
        <v>0</v>
      </c>
      <c r="V219" s="24">
        <v>0</v>
      </c>
      <c r="W219" s="24">
        <v>0</v>
      </c>
      <c r="X219" s="24">
        <v>0</v>
      </c>
      <c r="Y219" s="24">
        <v>0</v>
      </c>
      <c r="Z219" s="24">
        <v>0</v>
      </c>
      <c r="AA219" s="24">
        <v>0</v>
      </c>
      <c r="AB219" s="24">
        <v>0</v>
      </c>
      <c r="AC219" s="24">
        <v>0</v>
      </c>
      <c r="AD219" s="14"/>
    </row>
    <row r="220" spans="1:30" ht="12.75" customHeight="1" x14ac:dyDescent="0.2">
      <c r="A220" s="19" t="s">
        <v>415</v>
      </c>
      <c r="B220" s="19">
        <v>2</v>
      </c>
      <c r="C220" s="19">
        <v>3</v>
      </c>
      <c r="D220" s="19">
        <v>6</v>
      </c>
      <c r="E220" s="19">
        <v>1</v>
      </c>
      <c r="F220" s="19">
        <v>2</v>
      </c>
      <c r="G220" s="19">
        <v>2</v>
      </c>
      <c r="H220" s="19">
        <v>0</v>
      </c>
      <c r="I220" s="54"/>
      <c r="J220" s="72"/>
      <c r="K220" s="22" t="s">
        <v>416</v>
      </c>
      <c r="L220" s="55"/>
      <c r="M220" s="26"/>
      <c r="N220" s="26"/>
      <c r="O220" s="48"/>
      <c r="P220" s="33"/>
      <c r="Q220" s="24">
        <v>0</v>
      </c>
      <c r="R220" s="24">
        <v>0</v>
      </c>
      <c r="S220" s="24">
        <v>0</v>
      </c>
      <c r="T220" s="24">
        <v>0</v>
      </c>
      <c r="U220" s="24">
        <v>0</v>
      </c>
      <c r="V220" s="24">
        <v>0</v>
      </c>
      <c r="W220" s="24">
        <v>0</v>
      </c>
      <c r="X220" s="24">
        <v>0</v>
      </c>
      <c r="Y220" s="24">
        <v>0</v>
      </c>
      <c r="Z220" s="24">
        <v>0</v>
      </c>
      <c r="AA220" s="24">
        <v>0</v>
      </c>
      <c r="AB220" s="24">
        <v>0</v>
      </c>
      <c r="AC220" s="24">
        <v>0</v>
      </c>
      <c r="AD220" s="14"/>
    </row>
    <row r="221" spans="1:30" ht="12.75" customHeight="1" x14ac:dyDescent="0.2">
      <c r="A221" s="9" t="s">
        <v>417</v>
      </c>
      <c r="B221" s="9">
        <v>2</v>
      </c>
      <c r="C221" s="9">
        <v>3</v>
      </c>
      <c r="D221" s="9">
        <v>8</v>
      </c>
      <c r="E221" s="9">
        <v>0</v>
      </c>
      <c r="F221" s="9">
        <v>0</v>
      </c>
      <c r="G221" s="9">
        <v>0</v>
      </c>
      <c r="H221" s="9">
        <v>0</v>
      </c>
      <c r="I221" s="79"/>
      <c r="J221" s="11" t="s">
        <v>418</v>
      </c>
      <c r="K221" s="80"/>
      <c r="L221" s="80"/>
      <c r="M221" s="80"/>
      <c r="N221" s="25"/>
      <c r="O221" s="80"/>
      <c r="P221" s="43"/>
      <c r="Q221" s="81">
        <f t="shared" ref="Q221:AC221" si="50">+Q222+Q223</f>
        <v>0</v>
      </c>
      <c r="R221" s="81">
        <f t="shared" si="50"/>
        <v>0</v>
      </c>
      <c r="S221" s="81">
        <f t="shared" si="50"/>
        <v>0</v>
      </c>
      <c r="T221" s="81">
        <f t="shared" si="50"/>
        <v>0</v>
      </c>
      <c r="U221" s="81">
        <f t="shared" si="50"/>
        <v>0</v>
      </c>
      <c r="V221" s="81">
        <f t="shared" si="50"/>
        <v>0</v>
      </c>
      <c r="W221" s="81">
        <f t="shared" si="50"/>
        <v>0</v>
      </c>
      <c r="X221" s="81">
        <f t="shared" si="50"/>
        <v>0</v>
      </c>
      <c r="Y221" s="81">
        <f t="shared" si="50"/>
        <v>0</v>
      </c>
      <c r="Z221" s="81">
        <f t="shared" si="50"/>
        <v>0</v>
      </c>
      <c r="AA221" s="81">
        <f t="shared" si="50"/>
        <v>0</v>
      </c>
      <c r="AB221" s="81">
        <f t="shared" si="50"/>
        <v>0</v>
      </c>
      <c r="AC221" s="81">
        <f t="shared" si="50"/>
        <v>0</v>
      </c>
      <c r="AD221" s="14"/>
    </row>
    <row r="222" spans="1:30" ht="12.75" customHeight="1" x14ac:dyDescent="0.2">
      <c r="A222" s="19" t="s">
        <v>419</v>
      </c>
      <c r="B222" s="19">
        <v>2</v>
      </c>
      <c r="C222" s="19">
        <v>3</v>
      </c>
      <c r="D222" s="19">
        <v>8</v>
      </c>
      <c r="E222" s="19">
        <v>1</v>
      </c>
      <c r="F222" s="19">
        <v>0</v>
      </c>
      <c r="G222" s="19">
        <v>0</v>
      </c>
      <c r="H222" s="19">
        <v>0</v>
      </c>
      <c r="I222" s="60"/>
      <c r="J222" s="26"/>
      <c r="K222" s="22" t="s">
        <v>177</v>
      </c>
      <c r="L222" s="26"/>
      <c r="M222" s="26"/>
      <c r="N222" s="26"/>
      <c r="O222" s="26"/>
      <c r="P222" s="44"/>
      <c r="Q222" s="24">
        <v>0</v>
      </c>
      <c r="R222" s="24">
        <v>0</v>
      </c>
      <c r="S222" s="24">
        <v>0</v>
      </c>
      <c r="T222" s="24">
        <v>0</v>
      </c>
      <c r="U222" s="24">
        <v>0</v>
      </c>
      <c r="V222" s="24">
        <v>0</v>
      </c>
      <c r="W222" s="24">
        <v>0</v>
      </c>
      <c r="X222" s="24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0</v>
      </c>
      <c r="AD222" s="14"/>
    </row>
    <row r="223" spans="1:30" ht="12.75" customHeight="1" x14ac:dyDescent="0.2">
      <c r="A223" s="19" t="s">
        <v>420</v>
      </c>
      <c r="B223" s="19">
        <v>2</v>
      </c>
      <c r="C223" s="19">
        <v>3</v>
      </c>
      <c r="D223" s="19">
        <v>8</v>
      </c>
      <c r="E223" s="19">
        <v>2</v>
      </c>
      <c r="F223" s="19">
        <v>0</v>
      </c>
      <c r="G223" s="19">
        <v>0</v>
      </c>
      <c r="H223" s="19">
        <v>0</v>
      </c>
      <c r="I223" s="60"/>
      <c r="J223" s="26"/>
      <c r="K223" s="22" t="s">
        <v>421</v>
      </c>
      <c r="L223" s="26"/>
      <c r="M223" s="26"/>
      <c r="N223" s="26"/>
      <c r="O223" s="26"/>
      <c r="P223" s="44"/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>
        <v>0</v>
      </c>
      <c r="W223" s="24">
        <v>0</v>
      </c>
      <c r="X223" s="24">
        <v>0</v>
      </c>
      <c r="Y223" s="24">
        <v>0</v>
      </c>
      <c r="Z223" s="24">
        <v>0</v>
      </c>
      <c r="AA223" s="24">
        <v>0</v>
      </c>
      <c r="AB223" s="24">
        <v>0</v>
      </c>
      <c r="AC223" s="24">
        <v>0</v>
      </c>
      <c r="AD223" s="14"/>
    </row>
    <row r="224" spans="1:30" ht="12.75" customHeight="1" x14ac:dyDescent="0.2">
      <c r="A224" s="9" t="s">
        <v>422</v>
      </c>
      <c r="B224" s="9">
        <v>2</v>
      </c>
      <c r="C224" s="9">
        <v>3</v>
      </c>
      <c r="D224" s="9">
        <v>9</v>
      </c>
      <c r="E224" s="9">
        <v>0</v>
      </c>
      <c r="F224" s="9">
        <v>0</v>
      </c>
      <c r="G224" s="9">
        <v>0</v>
      </c>
      <c r="H224" s="9">
        <v>0</v>
      </c>
      <c r="I224" s="79"/>
      <c r="J224" s="82" t="s">
        <v>423</v>
      </c>
      <c r="K224" s="25"/>
      <c r="L224" s="16"/>
      <c r="M224" s="25"/>
      <c r="N224" s="25"/>
      <c r="O224" s="25"/>
      <c r="P224" s="43"/>
      <c r="Q224" s="13">
        <f t="shared" ref="Q224:AC224" si="51">+Q225+Q226</f>
        <v>0</v>
      </c>
      <c r="R224" s="13">
        <f t="shared" si="51"/>
        <v>0</v>
      </c>
      <c r="S224" s="13">
        <f t="shared" si="51"/>
        <v>0</v>
      </c>
      <c r="T224" s="13">
        <f t="shared" si="51"/>
        <v>0</v>
      </c>
      <c r="U224" s="13">
        <f t="shared" si="51"/>
        <v>0</v>
      </c>
      <c r="V224" s="13">
        <f t="shared" si="51"/>
        <v>0</v>
      </c>
      <c r="W224" s="13">
        <f t="shared" si="51"/>
        <v>0</v>
      </c>
      <c r="X224" s="13">
        <f t="shared" si="51"/>
        <v>0</v>
      </c>
      <c r="Y224" s="13">
        <f t="shared" si="51"/>
        <v>0</v>
      </c>
      <c r="Z224" s="13">
        <f t="shared" si="51"/>
        <v>0</v>
      </c>
      <c r="AA224" s="13">
        <f t="shared" si="51"/>
        <v>0</v>
      </c>
      <c r="AB224" s="13">
        <f t="shared" si="51"/>
        <v>0</v>
      </c>
      <c r="AC224" s="13">
        <f t="shared" si="51"/>
        <v>0</v>
      </c>
      <c r="AD224" s="14"/>
    </row>
    <row r="225" spans="1:30" ht="12.75" customHeight="1" x14ac:dyDescent="0.2">
      <c r="A225" s="19" t="s">
        <v>424</v>
      </c>
      <c r="B225" s="19">
        <v>2</v>
      </c>
      <c r="C225" s="19">
        <v>3</v>
      </c>
      <c r="D225" s="19">
        <v>9</v>
      </c>
      <c r="E225" s="19">
        <v>1</v>
      </c>
      <c r="F225" s="19">
        <v>0</v>
      </c>
      <c r="G225" s="19">
        <v>0</v>
      </c>
      <c r="H225" s="19">
        <v>0</v>
      </c>
      <c r="I225" s="60"/>
      <c r="J225" s="26"/>
      <c r="K225" s="26" t="s">
        <v>177</v>
      </c>
      <c r="L225" s="22"/>
      <c r="M225" s="26"/>
      <c r="N225" s="26"/>
      <c r="O225" s="26"/>
      <c r="P225" s="44"/>
      <c r="Q225" s="24"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14"/>
    </row>
    <row r="226" spans="1:30" ht="12.75" customHeight="1" x14ac:dyDescent="0.2">
      <c r="A226" s="19" t="s">
        <v>425</v>
      </c>
      <c r="B226" s="19">
        <v>2</v>
      </c>
      <c r="C226" s="19">
        <v>3</v>
      </c>
      <c r="D226" s="19">
        <v>9</v>
      </c>
      <c r="E226" s="19">
        <v>2</v>
      </c>
      <c r="F226" s="19">
        <v>0</v>
      </c>
      <c r="G226" s="19">
        <v>0</v>
      </c>
      <c r="H226" s="19">
        <v>0</v>
      </c>
      <c r="I226" s="60"/>
      <c r="J226" s="26"/>
      <c r="K226" s="26" t="s">
        <v>421</v>
      </c>
      <c r="L226" s="22"/>
      <c r="M226" s="26"/>
      <c r="N226" s="26"/>
      <c r="O226" s="26"/>
      <c r="P226" s="44"/>
      <c r="Q226" s="24">
        <v>0</v>
      </c>
      <c r="R226" s="24">
        <v>0</v>
      </c>
      <c r="S226" s="24">
        <v>0</v>
      </c>
      <c r="T226" s="24">
        <v>0</v>
      </c>
      <c r="U226" s="24">
        <v>0</v>
      </c>
      <c r="V226" s="24">
        <v>0</v>
      </c>
      <c r="W226" s="24">
        <v>0</v>
      </c>
      <c r="X226" s="24">
        <v>0</v>
      </c>
      <c r="Y226" s="24">
        <v>0</v>
      </c>
      <c r="Z226" s="24">
        <v>0</v>
      </c>
      <c r="AA226" s="24">
        <v>0</v>
      </c>
      <c r="AB226" s="24">
        <v>0</v>
      </c>
      <c r="AC226" s="24">
        <v>0</v>
      </c>
      <c r="AD226" s="14"/>
    </row>
    <row r="227" spans="1:30" ht="12.75" customHeight="1" x14ac:dyDescent="0.2">
      <c r="A227" s="9" t="s">
        <v>426</v>
      </c>
      <c r="B227" s="9">
        <v>2</v>
      </c>
      <c r="C227" s="9">
        <v>1</v>
      </c>
      <c r="D227" s="9">
        <v>8</v>
      </c>
      <c r="E227" s="9">
        <v>0</v>
      </c>
      <c r="F227" s="9">
        <v>0</v>
      </c>
      <c r="G227" s="9">
        <v>0</v>
      </c>
      <c r="H227" s="9">
        <v>0</v>
      </c>
      <c r="I227" s="10"/>
      <c r="J227" s="11" t="s">
        <v>427</v>
      </c>
      <c r="K227" s="16"/>
      <c r="L227" s="16"/>
      <c r="M227" s="16"/>
      <c r="N227" s="25"/>
      <c r="O227" s="74"/>
      <c r="P227" s="34"/>
      <c r="Q227" s="13">
        <f t="shared" ref="Q227:AC227" si="52">+Q228+Q235+Q239+Q245+Q249+Q252+Q253+Q254</f>
        <v>465330</v>
      </c>
      <c r="R227" s="13">
        <f t="shared" si="52"/>
        <v>0</v>
      </c>
      <c r="S227" s="13">
        <f t="shared" si="52"/>
        <v>0</v>
      </c>
      <c r="T227" s="13">
        <f t="shared" si="52"/>
        <v>0</v>
      </c>
      <c r="U227" s="13">
        <f t="shared" si="52"/>
        <v>0</v>
      </c>
      <c r="V227" s="13">
        <f t="shared" si="52"/>
        <v>331611</v>
      </c>
      <c r="W227" s="13">
        <f t="shared" si="52"/>
        <v>0</v>
      </c>
      <c r="X227" s="13">
        <f t="shared" si="52"/>
        <v>0</v>
      </c>
      <c r="Y227" s="13">
        <f t="shared" si="52"/>
        <v>0</v>
      </c>
      <c r="Z227" s="13">
        <f t="shared" si="52"/>
        <v>0</v>
      </c>
      <c r="AA227" s="13">
        <f t="shared" si="52"/>
        <v>0</v>
      </c>
      <c r="AB227" s="13">
        <f t="shared" si="52"/>
        <v>0</v>
      </c>
      <c r="AC227" s="13">
        <f t="shared" si="52"/>
        <v>0</v>
      </c>
      <c r="AD227" s="14"/>
    </row>
    <row r="228" spans="1:30" ht="12.75" customHeight="1" x14ac:dyDescent="0.2">
      <c r="A228" s="15" t="s">
        <v>428</v>
      </c>
      <c r="B228" s="15">
        <v>2</v>
      </c>
      <c r="C228" s="15">
        <v>1</v>
      </c>
      <c r="D228" s="15">
        <v>8</v>
      </c>
      <c r="E228" s="15">
        <v>1</v>
      </c>
      <c r="F228" s="15">
        <v>0</v>
      </c>
      <c r="G228" s="15">
        <v>0</v>
      </c>
      <c r="H228" s="15">
        <v>0</v>
      </c>
      <c r="I228" s="10"/>
      <c r="J228" s="16"/>
      <c r="K228" s="16" t="s">
        <v>429</v>
      </c>
      <c r="L228" s="16"/>
      <c r="M228" s="16"/>
      <c r="N228" s="25"/>
      <c r="O228" s="74"/>
      <c r="P228" s="34"/>
      <c r="Q228" s="18">
        <f t="shared" ref="Q228:AC228" si="53">+Q229+Q230+Q231+Q232+Q233+Q234</f>
        <v>251200</v>
      </c>
      <c r="R228" s="18">
        <f t="shared" si="53"/>
        <v>0</v>
      </c>
      <c r="S228" s="18">
        <f t="shared" si="53"/>
        <v>0</v>
      </c>
      <c r="T228" s="18">
        <f t="shared" si="53"/>
        <v>0</v>
      </c>
      <c r="U228" s="18">
        <f t="shared" si="53"/>
        <v>0</v>
      </c>
      <c r="V228" s="18">
        <f t="shared" si="53"/>
        <v>205600</v>
      </c>
      <c r="W228" s="18">
        <f t="shared" si="53"/>
        <v>0</v>
      </c>
      <c r="X228" s="18">
        <f t="shared" si="53"/>
        <v>0</v>
      </c>
      <c r="Y228" s="18">
        <f t="shared" si="53"/>
        <v>0</v>
      </c>
      <c r="Z228" s="18">
        <f t="shared" si="53"/>
        <v>0</v>
      </c>
      <c r="AA228" s="18">
        <f t="shared" si="53"/>
        <v>0</v>
      </c>
      <c r="AB228" s="18">
        <f t="shared" si="53"/>
        <v>0</v>
      </c>
      <c r="AC228" s="18">
        <f t="shared" si="53"/>
        <v>0</v>
      </c>
      <c r="AD228" s="14"/>
    </row>
    <row r="229" spans="1:30" ht="12.75" customHeight="1" x14ac:dyDescent="0.2">
      <c r="A229" s="19" t="s">
        <v>430</v>
      </c>
      <c r="B229" s="19">
        <v>2</v>
      </c>
      <c r="C229" s="19">
        <v>1</v>
      </c>
      <c r="D229" s="19">
        <v>8</v>
      </c>
      <c r="E229" s="19">
        <v>1</v>
      </c>
      <c r="F229" s="19">
        <v>1</v>
      </c>
      <c r="G229" s="19">
        <v>0</v>
      </c>
      <c r="H229" s="19">
        <v>0</v>
      </c>
      <c r="I229" s="20"/>
      <c r="J229" s="22"/>
      <c r="K229" s="22"/>
      <c r="L229" s="22" t="s">
        <v>431</v>
      </c>
      <c r="M229" s="22"/>
      <c r="N229" s="26"/>
      <c r="O229" s="47"/>
      <c r="P229" s="33"/>
      <c r="Q229" s="24">
        <v>0</v>
      </c>
      <c r="R229" s="24">
        <v>0</v>
      </c>
      <c r="S229" s="24">
        <v>0</v>
      </c>
      <c r="T229" s="24">
        <v>0</v>
      </c>
      <c r="U229" s="24">
        <v>0</v>
      </c>
      <c r="V229" s="24">
        <v>0</v>
      </c>
      <c r="W229" s="24">
        <v>0</v>
      </c>
      <c r="X229" s="24">
        <v>0</v>
      </c>
      <c r="Y229" s="24">
        <v>0</v>
      </c>
      <c r="Z229" s="24">
        <v>0</v>
      </c>
      <c r="AA229" s="24">
        <v>0</v>
      </c>
      <c r="AB229" s="24">
        <v>0</v>
      </c>
      <c r="AC229" s="24">
        <v>0</v>
      </c>
      <c r="AD229" s="14"/>
    </row>
    <row r="230" spans="1:30" ht="12.75" customHeight="1" x14ac:dyDescent="0.2">
      <c r="A230" s="19" t="s">
        <v>432</v>
      </c>
      <c r="B230" s="19">
        <v>2</v>
      </c>
      <c r="C230" s="19">
        <v>1</v>
      </c>
      <c r="D230" s="19">
        <v>8</v>
      </c>
      <c r="E230" s="19">
        <v>1</v>
      </c>
      <c r="F230" s="19">
        <v>2</v>
      </c>
      <c r="G230" s="19">
        <v>0</v>
      </c>
      <c r="H230" s="19">
        <v>0</v>
      </c>
      <c r="I230" s="20"/>
      <c r="J230" s="22"/>
      <c r="K230" s="22"/>
      <c r="L230" s="22" t="s">
        <v>75</v>
      </c>
      <c r="M230" s="22"/>
      <c r="N230" s="26"/>
      <c r="O230" s="47"/>
      <c r="P230" s="33"/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>
        <v>0</v>
      </c>
      <c r="W230" s="24">
        <v>0</v>
      </c>
      <c r="X230" s="24">
        <v>0</v>
      </c>
      <c r="Y230" s="24">
        <v>0</v>
      </c>
      <c r="Z230" s="24">
        <v>0</v>
      </c>
      <c r="AA230" s="24">
        <v>0</v>
      </c>
      <c r="AB230" s="24">
        <v>0</v>
      </c>
      <c r="AC230" s="24">
        <v>0</v>
      </c>
      <c r="AD230" s="14"/>
    </row>
    <row r="231" spans="1:30" ht="12.75" customHeight="1" x14ac:dyDescent="0.2">
      <c r="A231" s="19" t="s">
        <v>433</v>
      </c>
      <c r="B231" s="19">
        <v>2</v>
      </c>
      <c r="C231" s="19">
        <v>1</v>
      </c>
      <c r="D231" s="19">
        <v>8</v>
      </c>
      <c r="E231" s="19">
        <v>1</v>
      </c>
      <c r="F231" s="19">
        <v>3</v>
      </c>
      <c r="G231" s="19">
        <v>0</v>
      </c>
      <c r="H231" s="19">
        <v>0</v>
      </c>
      <c r="I231" s="20"/>
      <c r="J231" s="22"/>
      <c r="K231" s="22"/>
      <c r="L231" s="22" t="s">
        <v>434</v>
      </c>
      <c r="M231" s="22"/>
      <c r="N231" s="26"/>
      <c r="O231" s="47"/>
      <c r="P231" s="33"/>
      <c r="Q231" s="24">
        <v>251200</v>
      </c>
      <c r="R231" s="24">
        <v>0</v>
      </c>
      <c r="S231" s="24">
        <v>0</v>
      </c>
      <c r="T231" s="24">
        <v>0</v>
      </c>
      <c r="U231" s="24">
        <v>0</v>
      </c>
      <c r="V231" s="24">
        <v>205600</v>
      </c>
      <c r="W231" s="24">
        <v>0</v>
      </c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0</v>
      </c>
      <c r="AD231" s="14"/>
    </row>
    <row r="232" spans="1:30" ht="12.75" customHeight="1" x14ac:dyDescent="0.2">
      <c r="A232" s="19" t="s">
        <v>435</v>
      </c>
      <c r="B232" s="19">
        <v>2</v>
      </c>
      <c r="C232" s="19">
        <v>1</v>
      </c>
      <c r="D232" s="19">
        <v>8</v>
      </c>
      <c r="E232" s="19">
        <v>1</v>
      </c>
      <c r="F232" s="19">
        <v>4</v>
      </c>
      <c r="G232" s="19">
        <v>0</v>
      </c>
      <c r="H232" s="19">
        <v>0</v>
      </c>
      <c r="I232" s="20"/>
      <c r="J232" s="22"/>
      <c r="K232" s="22"/>
      <c r="L232" s="22" t="s">
        <v>79</v>
      </c>
      <c r="M232" s="22"/>
      <c r="N232" s="26"/>
      <c r="O232" s="47"/>
      <c r="P232" s="33"/>
      <c r="Q232" s="24">
        <v>0</v>
      </c>
      <c r="R232" s="24">
        <v>0</v>
      </c>
      <c r="S232" s="24">
        <v>0</v>
      </c>
      <c r="T232" s="24">
        <v>0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24">
        <v>0</v>
      </c>
      <c r="AA232" s="24">
        <v>0</v>
      </c>
      <c r="AB232" s="24">
        <v>0</v>
      </c>
      <c r="AC232" s="24">
        <v>0</v>
      </c>
      <c r="AD232" s="14"/>
    </row>
    <row r="233" spans="1:30" ht="12.75" customHeight="1" x14ac:dyDescent="0.2">
      <c r="A233" s="19" t="s">
        <v>436</v>
      </c>
      <c r="B233" s="19">
        <v>2</v>
      </c>
      <c r="C233" s="19">
        <v>1</v>
      </c>
      <c r="D233" s="19">
        <v>8</v>
      </c>
      <c r="E233" s="19">
        <v>1</v>
      </c>
      <c r="F233" s="19">
        <v>5</v>
      </c>
      <c r="G233" s="19">
        <v>0</v>
      </c>
      <c r="H233" s="19">
        <v>0</v>
      </c>
      <c r="I233" s="20"/>
      <c r="J233" s="22"/>
      <c r="K233" s="22"/>
      <c r="L233" s="22" t="s">
        <v>81</v>
      </c>
      <c r="M233" s="22"/>
      <c r="N233" s="26"/>
      <c r="O233" s="47"/>
      <c r="P233" s="33"/>
      <c r="Q233" s="24">
        <v>0</v>
      </c>
      <c r="R233" s="24">
        <v>0</v>
      </c>
      <c r="S233" s="24">
        <v>0</v>
      </c>
      <c r="T233" s="24">
        <v>0</v>
      </c>
      <c r="U233" s="24">
        <v>0</v>
      </c>
      <c r="V233" s="24">
        <v>0</v>
      </c>
      <c r="W233" s="24">
        <v>0</v>
      </c>
      <c r="X233" s="24">
        <v>0</v>
      </c>
      <c r="Y233" s="24">
        <v>0</v>
      </c>
      <c r="Z233" s="24">
        <v>0</v>
      </c>
      <c r="AA233" s="24">
        <v>0</v>
      </c>
      <c r="AB233" s="24">
        <v>0</v>
      </c>
      <c r="AC233" s="24">
        <v>0</v>
      </c>
      <c r="AD233" s="14"/>
    </row>
    <row r="234" spans="1:30" ht="12.75" customHeight="1" x14ac:dyDescent="0.2">
      <c r="A234" s="19" t="s">
        <v>437</v>
      </c>
      <c r="B234" s="19">
        <v>2</v>
      </c>
      <c r="C234" s="19">
        <v>1</v>
      </c>
      <c r="D234" s="19">
        <v>8</v>
      </c>
      <c r="E234" s="19">
        <v>1</v>
      </c>
      <c r="F234" s="19">
        <v>6</v>
      </c>
      <c r="G234" s="19">
        <v>0</v>
      </c>
      <c r="H234" s="19">
        <v>0</v>
      </c>
      <c r="I234" s="20"/>
      <c r="J234" s="22"/>
      <c r="K234" s="22"/>
      <c r="L234" s="22" t="s">
        <v>83</v>
      </c>
      <c r="M234" s="22"/>
      <c r="N234" s="26"/>
      <c r="O234" s="47"/>
      <c r="P234" s="33"/>
      <c r="Q234" s="24">
        <v>0</v>
      </c>
      <c r="R234" s="24">
        <v>0</v>
      </c>
      <c r="S234" s="24">
        <v>0</v>
      </c>
      <c r="T234" s="24">
        <v>0</v>
      </c>
      <c r="U234" s="24">
        <v>0</v>
      </c>
      <c r="V234" s="24">
        <v>0</v>
      </c>
      <c r="W234" s="24">
        <v>0</v>
      </c>
      <c r="X234" s="24">
        <v>0</v>
      </c>
      <c r="Y234" s="24">
        <v>0</v>
      </c>
      <c r="Z234" s="24">
        <v>0</v>
      </c>
      <c r="AA234" s="24">
        <v>0</v>
      </c>
      <c r="AB234" s="24">
        <v>0</v>
      </c>
      <c r="AC234" s="24">
        <v>0</v>
      </c>
      <c r="AD234" s="14"/>
    </row>
    <row r="235" spans="1:30" ht="12.75" customHeight="1" x14ac:dyDescent="0.2">
      <c r="A235" s="15" t="s">
        <v>438</v>
      </c>
      <c r="B235" s="15">
        <v>2</v>
      </c>
      <c r="C235" s="15">
        <v>1</v>
      </c>
      <c r="D235" s="15">
        <v>8</v>
      </c>
      <c r="E235" s="15">
        <v>2</v>
      </c>
      <c r="F235" s="15">
        <v>0</v>
      </c>
      <c r="G235" s="15">
        <v>0</v>
      </c>
      <c r="H235" s="15">
        <v>0</v>
      </c>
      <c r="I235" s="10"/>
      <c r="J235" s="16"/>
      <c r="K235" s="16" t="s">
        <v>439</v>
      </c>
      <c r="L235" s="16"/>
      <c r="M235" s="16"/>
      <c r="N235" s="25"/>
      <c r="O235" s="74"/>
      <c r="P235" s="34"/>
      <c r="Q235" s="18">
        <f t="shared" ref="Q235:AC235" si="54">+Q236+Q237+Q238</f>
        <v>214130</v>
      </c>
      <c r="R235" s="18">
        <f t="shared" si="54"/>
        <v>0</v>
      </c>
      <c r="S235" s="18">
        <f t="shared" si="54"/>
        <v>0</v>
      </c>
      <c r="T235" s="18">
        <f t="shared" si="54"/>
        <v>0</v>
      </c>
      <c r="U235" s="18">
        <f t="shared" si="54"/>
        <v>0</v>
      </c>
      <c r="V235" s="18">
        <f t="shared" si="54"/>
        <v>126011</v>
      </c>
      <c r="W235" s="18">
        <f t="shared" si="54"/>
        <v>0</v>
      </c>
      <c r="X235" s="18">
        <f t="shared" si="54"/>
        <v>0</v>
      </c>
      <c r="Y235" s="18">
        <f t="shared" si="54"/>
        <v>0</v>
      </c>
      <c r="Z235" s="18">
        <f t="shared" si="54"/>
        <v>0</v>
      </c>
      <c r="AA235" s="18">
        <f t="shared" si="54"/>
        <v>0</v>
      </c>
      <c r="AB235" s="18">
        <f t="shared" si="54"/>
        <v>0</v>
      </c>
      <c r="AC235" s="18">
        <f t="shared" si="54"/>
        <v>0</v>
      </c>
      <c r="AD235" s="14"/>
    </row>
    <row r="236" spans="1:30" ht="12.75" customHeight="1" x14ac:dyDescent="0.2">
      <c r="A236" s="19" t="s">
        <v>440</v>
      </c>
      <c r="B236" s="19">
        <v>2</v>
      </c>
      <c r="C236" s="19">
        <v>1</v>
      </c>
      <c r="D236" s="19">
        <v>8</v>
      </c>
      <c r="E236" s="19">
        <v>2</v>
      </c>
      <c r="F236" s="19">
        <v>1</v>
      </c>
      <c r="G236" s="19">
        <v>0</v>
      </c>
      <c r="H236" s="19">
        <v>0</v>
      </c>
      <c r="I236" s="20"/>
      <c r="J236" s="22"/>
      <c r="K236" s="22"/>
      <c r="L236" s="22" t="s">
        <v>87</v>
      </c>
      <c r="M236" s="22"/>
      <c r="N236" s="26"/>
      <c r="O236" s="47"/>
      <c r="P236" s="33"/>
      <c r="Q236" s="24">
        <v>145850</v>
      </c>
      <c r="R236" s="24">
        <v>0</v>
      </c>
      <c r="S236" s="24">
        <v>0</v>
      </c>
      <c r="T236" s="24">
        <v>0</v>
      </c>
      <c r="U236" s="24">
        <v>0</v>
      </c>
      <c r="V236" s="24">
        <v>45806</v>
      </c>
      <c r="W236" s="24">
        <v>0</v>
      </c>
      <c r="X236" s="24">
        <v>0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14"/>
    </row>
    <row r="237" spans="1:30" ht="12.75" customHeight="1" x14ac:dyDescent="0.2">
      <c r="A237" s="19" t="s">
        <v>441</v>
      </c>
      <c r="B237" s="19">
        <v>2</v>
      </c>
      <c r="C237" s="19">
        <v>1</v>
      </c>
      <c r="D237" s="19">
        <v>8</v>
      </c>
      <c r="E237" s="19">
        <v>2</v>
      </c>
      <c r="F237" s="19">
        <v>2</v>
      </c>
      <c r="G237" s="19">
        <v>0</v>
      </c>
      <c r="H237" s="19">
        <v>0</v>
      </c>
      <c r="I237" s="20"/>
      <c r="J237" s="22"/>
      <c r="K237" s="22"/>
      <c r="L237" s="22" t="s">
        <v>89</v>
      </c>
      <c r="M237" s="22"/>
      <c r="N237" s="26"/>
      <c r="O237" s="47"/>
      <c r="P237" s="33"/>
      <c r="Q237" s="24">
        <v>68280</v>
      </c>
      <c r="R237" s="24">
        <v>0</v>
      </c>
      <c r="S237" s="24">
        <v>0</v>
      </c>
      <c r="T237" s="24">
        <v>0</v>
      </c>
      <c r="U237" s="24">
        <v>0</v>
      </c>
      <c r="V237" s="24">
        <v>80205</v>
      </c>
      <c r="W237" s="24">
        <v>0</v>
      </c>
      <c r="X237" s="24">
        <v>0</v>
      </c>
      <c r="Y237" s="24">
        <v>0</v>
      </c>
      <c r="Z237" s="24">
        <v>0</v>
      </c>
      <c r="AA237" s="24">
        <v>0</v>
      </c>
      <c r="AB237" s="24">
        <v>0</v>
      </c>
      <c r="AC237" s="24">
        <v>0</v>
      </c>
      <c r="AD237" s="14"/>
    </row>
    <row r="238" spans="1:30" ht="12.75" customHeight="1" x14ac:dyDescent="0.2">
      <c r="A238" s="19" t="s">
        <v>442</v>
      </c>
      <c r="B238" s="19">
        <v>2</v>
      </c>
      <c r="C238" s="19">
        <v>1</v>
      </c>
      <c r="D238" s="19">
        <v>8</v>
      </c>
      <c r="E238" s="19">
        <v>2</v>
      </c>
      <c r="F238" s="19">
        <v>3</v>
      </c>
      <c r="G238" s="19">
        <v>0</v>
      </c>
      <c r="H238" s="19">
        <v>0</v>
      </c>
      <c r="I238" s="20"/>
      <c r="J238" s="22"/>
      <c r="K238" s="22"/>
      <c r="L238" s="22" t="s">
        <v>443</v>
      </c>
      <c r="M238" s="22"/>
      <c r="N238" s="26"/>
      <c r="O238" s="47"/>
      <c r="P238" s="33"/>
      <c r="Q238" s="24">
        <v>0</v>
      </c>
      <c r="R238" s="24">
        <v>0</v>
      </c>
      <c r="S238" s="24">
        <v>0</v>
      </c>
      <c r="T238" s="24">
        <v>0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24">
        <v>0</v>
      </c>
      <c r="AA238" s="24">
        <v>0</v>
      </c>
      <c r="AB238" s="24">
        <v>0</v>
      </c>
      <c r="AC238" s="24">
        <v>0</v>
      </c>
      <c r="AD238" s="14"/>
    </row>
    <row r="239" spans="1:30" ht="12.75" customHeight="1" x14ac:dyDescent="0.2">
      <c r="A239" s="15" t="s">
        <v>444</v>
      </c>
      <c r="B239" s="15">
        <v>2</v>
      </c>
      <c r="C239" s="15">
        <v>1</v>
      </c>
      <c r="D239" s="15">
        <v>8</v>
      </c>
      <c r="E239" s="15">
        <v>3</v>
      </c>
      <c r="F239" s="15">
        <v>0</v>
      </c>
      <c r="G239" s="15">
        <v>0</v>
      </c>
      <c r="H239" s="15">
        <v>0</v>
      </c>
      <c r="I239" s="10"/>
      <c r="J239" s="16"/>
      <c r="K239" s="16" t="s">
        <v>445</v>
      </c>
      <c r="L239" s="16"/>
      <c r="M239" s="16"/>
      <c r="N239" s="25"/>
      <c r="O239" s="74"/>
      <c r="P239" s="34"/>
      <c r="Q239" s="18">
        <f t="shared" ref="Q239:AC239" si="55">+Q240+Q241+Q242+Q243+Q244</f>
        <v>0</v>
      </c>
      <c r="R239" s="18">
        <f t="shared" si="55"/>
        <v>0</v>
      </c>
      <c r="S239" s="18">
        <f t="shared" si="55"/>
        <v>0</v>
      </c>
      <c r="T239" s="18">
        <f t="shared" si="55"/>
        <v>0</v>
      </c>
      <c r="U239" s="18">
        <f t="shared" si="55"/>
        <v>0</v>
      </c>
      <c r="V239" s="18">
        <f t="shared" si="55"/>
        <v>0</v>
      </c>
      <c r="W239" s="18">
        <f t="shared" si="55"/>
        <v>0</v>
      </c>
      <c r="X239" s="18">
        <f t="shared" si="55"/>
        <v>0</v>
      </c>
      <c r="Y239" s="18">
        <f t="shared" si="55"/>
        <v>0</v>
      </c>
      <c r="Z239" s="18">
        <f t="shared" si="55"/>
        <v>0</v>
      </c>
      <c r="AA239" s="18">
        <f t="shared" si="55"/>
        <v>0</v>
      </c>
      <c r="AB239" s="18">
        <f t="shared" si="55"/>
        <v>0</v>
      </c>
      <c r="AC239" s="18">
        <f t="shared" si="55"/>
        <v>0</v>
      </c>
      <c r="AD239" s="14"/>
    </row>
    <row r="240" spans="1:30" ht="12.75" customHeight="1" x14ac:dyDescent="0.2">
      <c r="A240" s="19" t="s">
        <v>446</v>
      </c>
      <c r="B240" s="19">
        <v>2</v>
      </c>
      <c r="C240" s="19">
        <v>1</v>
      </c>
      <c r="D240" s="19">
        <v>8</v>
      </c>
      <c r="E240" s="19">
        <v>3</v>
      </c>
      <c r="F240" s="19">
        <v>1</v>
      </c>
      <c r="G240" s="19">
        <v>0</v>
      </c>
      <c r="H240" s="19">
        <v>0</v>
      </c>
      <c r="I240" s="20"/>
      <c r="J240" s="22"/>
      <c r="K240" s="22"/>
      <c r="L240" s="22" t="s">
        <v>95</v>
      </c>
      <c r="M240" s="22"/>
      <c r="N240" s="26"/>
      <c r="O240" s="47"/>
      <c r="P240" s="33"/>
      <c r="Q240" s="24">
        <v>0</v>
      </c>
      <c r="R240" s="24">
        <v>0</v>
      </c>
      <c r="S240" s="24">
        <v>0</v>
      </c>
      <c r="T240" s="24">
        <v>0</v>
      </c>
      <c r="U240" s="24">
        <v>0</v>
      </c>
      <c r="V240" s="24">
        <v>0</v>
      </c>
      <c r="W240" s="24">
        <v>0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14"/>
    </row>
    <row r="241" spans="1:30" ht="12.75" customHeight="1" x14ac:dyDescent="0.2">
      <c r="A241" s="19" t="s">
        <v>447</v>
      </c>
      <c r="B241" s="19">
        <v>2</v>
      </c>
      <c r="C241" s="19">
        <v>1</v>
      </c>
      <c r="D241" s="19">
        <v>8</v>
      </c>
      <c r="E241" s="19">
        <v>3</v>
      </c>
      <c r="F241" s="19">
        <v>2</v>
      </c>
      <c r="G241" s="19">
        <v>0</v>
      </c>
      <c r="H241" s="19">
        <v>0</v>
      </c>
      <c r="I241" s="20"/>
      <c r="J241" s="22"/>
      <c r="K241" s="22"/>
      <c r="L241" s="22" t="s">
        <v>97</v>
      </c>
      <c r="M241" s="22"/>
      <c r="N241" s="26"/>
      <c r="O241" s="47"/>
      <c r="P241" s="33"/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24">
        <v>0</v>
      </c>
      <c r="AA241" s="24">
        <v>0</v>
      </c>
      <c r="AB241" s="24">
        <v>0</v>
      </c>
      <c r="AC241" s="24">
        <v>0</v>
      </c>
      <c r="AD241" s="14"/>
    </row>
    <row r="242" spans="1:30" ht="12.75" customHeight="1" x14ac:dyDescent="0.2">
      <c r="A242" s="19" t="s">
        <v>448</v>
      </c>
      <c r="B242" s="19">
        <v>2</v>
      </c>
      <c r="C242" s="19">
        <v>1</v>
      </c>
      <c r="D242" s="19">
        <v>8</v>
      </c>
      <c r="E242" s="19">
        <v>3</v>
      </c>
      <c r="F242" s="19">
        <v>3</v>
      </c>
      <c r="G242" s="19">
        <v>0</v>
      </c>
      <c r="H242" s="19">
        <v>0</v>
      </c>
      <c r="I242" s="20"/>
      <c r="J242" s="22"/>
      <c r="K242" s="22"/>
      <c r="L242" s="22" t="s">
        <v>99</v>
      </c>
      <c r="M242" s="22"/>
      <c r="N242" s="26"/>
      <c r="O242" s="47"/>
      <c r="P242" s="33"/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14"/>
    </row>
    <row r="243" spans="1:30" ht="12.75" customHeight="1" x14ac:dyDescent="0.2">
      <c r="A243" s="19" t="s">
        <v>449</v>
      </c>
      <c r="B243" s="19">
        <v>2</v>
      </c>
      <c r="C243" s="19">
        <v>1</v>
      </c>
      <c r="D243" s="19">
        <v>8</v>
      </c>
      <c r="E243" s="19">
        <v>3</v>
      </c>
      <c r="F243" s="19">
        <v>4</v>
      </c>
      <c r="G243" s="19">
        <v>0</v>
      </c>
      <c r="H243" s="19">
        <v>0</v>
      </c>
      <c r="I243" s="20"/>
      <c r="J243" s="22"/>
      <c r="K243" s="22"/>
      <c r="L243" s="22" t="s">
        <v>101</v>
      </c>
      <c r="M243" s="22"/>
      <c r="N243" s="26"/>
      <c r="O243" s="47"/>
      <c r="P243" s="33"/>
      <c r="Q243" s="24">
        <v>0</v>
      </c>
      <c r="R243" s="24">
        <v>0</v>
      </c>
      <c r="S243" s="24">
        <v>0</v>
      </c>
      <c r="T243" s="24">
        <v>0</v>
      </c>
      <c r="U243" s="24">
        <v>0</v>
      </c>
      <c r="V243" s="24">
        <v>0</v>
      </c>
      <c r="W243" s="24">
        <v>0</v>
      </c>
      <c r="X243" s="24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14"/>
    </row>
    <row r="244" spans="1:30" ht="12.75" customHeight="1" x14ac:dyDescent="0.2">
      <c r="A244" s="19" t="s">
        <v>450</v>
      </c>
      <c r="B244" s="19">
        <v>2</v>
      </c>
      <c r="C244" s="19">
        <v>1</v>
      </c>
      <c r="D244" s="19">
        <v>8</v>
      </c>
      <c r="E244" s="19">
        <v>3</v>
      </c>
      <c r="F244" s="19">
        <v>5</v>
      </c>
      <c r="G244" s="19">
        <v>0</v>
      </c>
      <c r="H244" s="19">
        <v>0</v>
      </c>
      <c r="I244" s="20"/>
      <c r="J244" s="22"/>
      <c r="K244" s="22"/>
      <c r="L244" s="22" t="s">
        <v>103</v>
      </c>
      <c r="M244" s="22"/>
      <c r="N244" s="26"/>
      <c r="O244" s="47"/>
      <c r="P244" s="33"/>
      <c r="Q244" s="24">
        <v>0</v>
      </c>
      <c r="R244" s="24">
        <v>0</v>
      </c>
      <c r="S244" s="24">
        <v>0</v>
      </c>
      <c r="T244" s="24">
        <v>0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4">
        <v>0</v>
      </c>
      <c r="AD244" s="14"/>
    </row>
    <row r="245" spans="1:30" ht="12.75" customHeight="1" x14ac:dyDescent="0.2">
      <c r="A245" s="15" t="s">
        <v>451</v>
      </c>
      <c r="B245" s="15">
        <v>2</v>
      </c>
      <c r="C245" s="15">
        <v>1</v>
      </c>
      <c r="D245" s="15">
        <v>8</v>
      </c>
      <c r="E245" s="15">
        <v>4</v>
      </c>
      <c r="F245" s="15">
        <v>0</v>
      </c>
      <c r="G245" s="15">
        <v>0</v>
      </c>
      <c r="H245" s="15">
        <v>0</v>
      </c>
      <c r="I245" s="10"/>
      <c r="J245" s="16"/>
      <c r="K245" s="16" t="s">
        <v>452</v>
      </c>
      <c r="L245" s="16"/>
      <c r="M245" s="16"/>
      <c r="N245" s="25"/>
      <c r="O245" s="74"/>
      <c r="P245" s="34"/>
      <c r="Q245" s="18">
        <f t="shared" ref="Q245:AC245" si="56">+Q246+Q247+Q248</f>
        <v>0</v>
      </c>
      <c r="R245" s="18">
        <f t="shared" si="56"/>
        <v>0</v>
      </c>
      <c r="S245" s="18">
        <f t="shared" si="56"/>
        <v>0</v>
      </c>
      <c r="T245" s="18">
        <f t="shared" si="56"/>
        <v>0</v>
      </c>
      <c r="U245" s="18">
        <f t="shared" si="56"/>
        <v>0</v>
      </c>
      <c r="V245" s="18">
        <f t="shared" si="56"/>
        <v>0</v>
      </c>
      <c r="W245" s="18">
        <f t="shared" si="56"/>
        <v>0</v>
      </c>
      <c r="X245" s="18">
        <f t="shared" si="56"/>
        <v>0</v>
      </c>
      <c r="Y245" s="18">
        <f t="shared" si="56"/>
        <v>0</v>
      </c>
      <c r="Z245" s="18">
        <f t="shared" si="56"/>
        <v>0</v>
      </c>
      <c r="AA245" s="18">
        <f t="shared" si="56"/>
        <v>0</v>
      </c>
      <c r="AB245" s="18">
        <f t="shared" si="56"/>
        <v>0</v>
      </c>
      <c r="AC245" s="18">
        <f t="shared" si="56"/>
        <v>0</v>
      </c>
      <c r="AD245" s="14"/>
    </row>
    <row r="246" spans="1:30" ht="12.75" customHeight="1" x14ac:dyDescent="0.2">
      <c r="A246" s="19" t="s">
        <v>453</v>
      </c>
      <c r="B246" s="19">
        <v>2</v>
      </c>
      <c r="C246" s="19">
        <v>1</v>
      </c>
      <c r="D246" s="19">
        <v>8</v>
      </c>
      <c r="E246" s="19">
        <v>4</v>
      </c>
      <c r="F246" s="19">
        <v>1</v>
      </c>
      <c r="G246" s="19">
        <v>0</v>
      </c>
      <c r="H246" s="19">
        <v>0</v>
      </c>
      <c r="I246" s="20"/>
      <c r="J246" s="22"/>
      <c r="K246" s="22"/>
      <c r="L246" s="22" t="s">
        <v>107</v>
      </c>
      <c r="M246" s="22"/>
      <c r="N246" s="26"/>
      <c r="O246" s="47"/>
      <c r="P246" s="33"/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14"/>
    </row>
    <row r="247" spans="1:30" ht="12.75" customHeight="1" x14ac:dyDescent="0.2">
      <c r="A247" s="19" t="s">
        <v>454</v>
      </c>
      <c r="B247" s="19">
        <v>2</v>
      </c>
      <c r="C247" s="19">
        <v>1</v>
      </c>
      <c r="D247" s="19">
        <v>8</v>
      </c>
      <c r="E247" s="19">
        <v>4</v>
      </c>
      <c r="F247" s="19">
        <v>2</v>
      </c>
      <c r="G247" s="19">
        <v>0</v>
      </c>
      <c r="H247" s="19">
        <v>0</v>
      </c>
      <c r="I247" s="20"/>
      <c r="J247" s="22"/>
      <c r="K247" s="22"/>
      <c r="L247" s="22" t="s">
        <v>109</v>
      </c>
      <c r="M247" s="22"/>
      <c r="N247" s="26"/>
      <c r="O247" s="47"/>
      <c r="P247" s="33"/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14"/>
    </row>
    <row r="248" spans="1:30" ht="12.75" customHeight="1" x14ac:dyDescent="0.2">
      <c r="A248" s="19" t="s">
        <v>455</v>
      </c>
      <c r="B248" s="19">
        <v>2</v>
      </c>
      <c r="C248" s="19">
        <v>1</v>
      </c>
      <c r="D248" s="19">
        <v>8</v>
      </c>
      <c r="E248" s="19">
        <v>4</v>
      </c>
      <c r="F248" s="19">
        <v>3</v>
      </c>
      <c r="G248" s="19">
        <v>0</v>
      </c>
      <c r="H248" s="19">
        <v>0</v>
      </c>
      <c r="I248" s="20"/>
      <c r="J248" s="22"/>
      <c r="K248" s="22"/>
      <c r="L248" s="22" t="s">
        <v>456</v>
      </c>
      <c r="M248" s="22"/>
      <c r="N248" s="26"/>
      <c r="O248" s="47"/>
      <c r="P248" s="33"/>
      <c r="Q248" s="24">
        <v>0</v>
      </c>
      <c r="R248" s="24">
        <v>0</v>
      </c>
      <c r="S248" s="24">
        <v>0</v>
      </c>
      <c r="T248" s="24">
        <v>0</v>
      </c>
      <c r="U248" s="24">
        <v>0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14"/>
    </row>
    <row r="249" spans="1:30" ht="12.75" customHeight="1" x14ac:dyDescent="0.2">
      <c r="A249" s="15" t="s">
        <v>457</v>
      </c>
      <c r="B249" s="15">
        <v>2</v>
      </c>
      <c r="C249" s="15">
        <v>1</v>
      </c>
      <c r="D249" s="15">
        <v>8</v>
      </c>
      <c r="E249" s="15">
        <v>5</v>
      </c>
      <c r="F249" s="15">
        <v>0</v>
      </c>
      <c r="G249" s="15">
        <v>0</v>
      </c>
      <c r="H249" s="15">
        <v>0</v>
      </c>
      <c r="I249" s="10"/>
      <c r="J249" s="16"/>
      <c r="K249" s="16" t="s">
        <v>458</v>
      </c>
      <c r="L249" s="16"/>
      <c r="M249" s="16"/>
      <c r="N249" s="25"/>
      <c r="O249" s="74"/>
      <c r="P249" s="34"/>
      <c r="Q249" s="18">
        <f t="shared" ref="Q249:AC249" si="57">+Q250+Q251</f>
        <v>0</v>
      </c>
      <c r="R249" s="18">
        <f t="shared" si="57"/>
        <v>0</v>
      </c>
      <c r="S249" s="18">
        <f t="shared" si="57"/>
        <v>0</v>
      </c>
      <c r="T249" s="18">
        <f t="shared" si="57"/>
        <v>0</v>
      </c>
      <c r="U249" s="18">
        <f t="shared" si="57"/>
        <v>0</v>
      </c>
      <c r="V249" s="18">
        <f t="shared" si="57"/>
        <v>0</v>
      </c>
      <c r="W249" s="18">
        <f t="shared" si="57"/>
        <v>0</v>
      </c>
      <c r="X249" s="18">
        <f t="shared" si="57"/>
        <v>0</v>
      </c>
      <c r="Y249" s="18">
        <f t="shared" si="57"/>
        <v>0</v>
      </c>
      <c r="Z249" s="18">
        <f t="shared" si="57"/>
        <v>0</v>
      </c>
      <c r="AA249" s="18">
        <f t="shared" si="57"/>
        <v>0</v>
      </c>
      <c r="AB249" s="18">
        <f t="shared" si="57"/>
        <v>0</v>
      </c>
      <c r="AC249" s="18">
        <f t="shared" si="57"/>
        <v>0</v>
      </c>
      <c r="AD249" s="14"/>
    </row>
    <row r="250" spans="1:30" ht="12.75" customHeight="1" x14ac:dyDescent="0.2">
      <c r="A250" s="19" t="s">
        <v>459</v>
      </c>
      <c r="B250" s="19">
        <v>2</v>
      </c>
      <c r="C250" s="19">
        <v>1</v>
      </c>
      <c r="D250" s="19">
        <v>8</v>
      </c>
      <c r="E250" s="19">
        <v>5</v>
      </c>
      <c r="F250" s="19">
        <v>1</v>
      </c>
      <c r="G250" s="19">
        <v>0</v>
      </c>
      <c r="H250" s="19">
        <v>0</v>
      </c>
      <c r="I250" s="20"/>
      <c r="J250" s="22"/>
      <c r="K250" s="22"/>
      <c r="L250" s="22" t="s">
        <v>460</v>
      </c>
      <c r="M250" s="22"/>
      <c r="N250" s="26"/>
      <c r="O250" s="47"/>
      <c r="P250" s="33"/>
      <c r="Q250" s="24">
        <v>0</v>
      </c>
      <c r="R250" s="24">
        <v>0</v>
      </c>
      <c r="S250" s="24">
        <v>0</v>
      </c>
      <c r="T250" s="24">
        <v>0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14"/>
    </row>
    <row r="251" spans="1:30" ht="12.75" customHeight="1" x14ac:dyDescent="0.2">
      <c r="A251" s="19" t="s">
        <v>461</v>
      </c>
      <c r="B251" s="19">
        <v>2</v>
      </c>
      <c r="C251" s="19">
        <v>1</v>
      </c>
      <c r="D251" s="19">
        <v>8</v>
      </c>
      <c r="E251" s="19">
        <v>5</v>
      </c>
      <c r="F251" s="19">
        <v>2</v>
      </c>
      <c r="G251" s="19">
        <v>0</v>
      </c>
      <c r="H251" s="19">
        <v>0</v>
      </c>
      <c r="I251" s="20"/>
      <c r="J251" s="22"/>
      <c r="K251" s="22"/>
      <c r="L251" s="22" t="s">
        <v>462</v>
      </c>
      <c r="M251" s="22"/>
      <c r="N251" s="26"/>
      <c r="O251" s="47"/>
      <c r="P251" s="33"/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v>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14"/>
    </row>
    <row r="252" spans="1:30" ht="12.75" customHeight="1" x14ac:dyDescent="0.2">
      <c r="A252" s="19" t="s">
        <v>463</v>
      </c>
      <c r="B252" s="19">
        <v>2</v>
      </c>
      <c r="C252" s="19">
        <v>1</v>
      </c>
      <c r="D252" s="19">
        <v>8</v>
      </c>
      <c r="E252" s="19">
        <v>6</v>
      </c>
      <c r="F252" s="19">
        <v>0</v>
      </c>
      <c r="G252" s="19">
        <v>0</v>
      </c>
      <c r="H252" s="19">
        <v>0</v>
      </c>
      <c r="I252" s="20"/>
      <c r="J252" s="22"/>
      <c r="K252" s="22" t="s">
        <v>464</v>
      </c>
      <c r="L252" s="22"/>
      <c r="M252" s="22"/>
      <c r="N252" s="26"/>
      <c r="O252" s="47"/>
      <c r="P252" s="33"/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14"/>
    </row>
    <row r="253" spans="1:30" ht="12.75" customHeight="1" x14ac:dyDescent="0.2">
      <c r="A253" s="19" t="s">
        <v>465</v>
      </c>
      <c r="B253" s="19">
        <v>2</v>
      </c>
      <c r="C253" s="19">
        <v>1</v>
      </c>
      <c r="D253" s="19">
        <v>8</v>
      </c>
      <c r="E253" s="19">
        <v>7</v>
      </c>
      <c r="F253" s="19">
        <v>0</v>
      </c>
      <c r="G253" s="19">
        <v>0</v>
      </c>
      <c r="H253" s="19">
        <v>0</v>
      </c>
      <c r="I253" s="20"/>
      <c r="J253" s="22"/>
      <c r="K253" s="22" t="s">
        <v>466</v>
      </c>
      <c r="L253" s="22"/>
      <c r="M253" s="22"/>
      <c r="N253" s="26"/>
      <c r="O253" s="47"/>
      <c r="P253" s="33"/>
      <c r="Q253" s="24">
        <v>0</v>
      </c>
      <c r="R253" s="24">
        <v>0</v>
      </c>
      <c r="S253" s="24">
        <v>0</v>
      </c>
      <c r="T253" s="24">
        <v>0</v>
      </c>
      <c r="U253" s="24">
        <v>0</v>
      </c>
      <c r="V253" s="24"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14"/>
    </row>
    <row r="254" spans="1:30" ht="12.75" customHeight="1" x14ac:dyDescent="0.2">
      <c r="A254" s="19" t="s">
        <v>467</v>
      </c>
      <c r="B254" s="19">
        <v>2</v>
      </c>
      <c r="C254" s="19">
        <v>1</v>
      </c>
      <c r="D254" s="19">
        <v>8</v>
      </c>
      <c r="E254" s="19">
        <v>8</v>
      </c>
      <c r="F254" s="19">
        <v>0</v>
      </c>
      <c r="G254" s="19">
        <v>0</v>
      </c>
      <c r="H254" s="19">
        <v>0</v>
      </c>
      <c r="I254" s="20"/>
      <c r="J254" s="22"/>
      <c r="K254" s="22" t="s">
        <v>468</v>
      </c>
      <c r="L254" s="22"/>
      <c r="M254" s="22"/>
      <c r="N254" s="26"/>
      <c r="O254" s="47"/>
      <c r="P254" s="33"/>
      <c r="Q254" s="24">
        <v>0</v>
      </c>
      <c r="R254" s="24">
        <v>0</v>
      </c>
      <c r="S254" s="24">
        <v>0</v>
      </c>
      <c r="T254" s="24">
        <v>0</v>
      </c>
      <c r="U254" s="24">
        <v>0</v>
      </c>
      <c r="V254" s="24">
        <v>0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14"/>
    </row>
    <row r="255" spans="1:30" ht="12.75" customHeight="1" x14ac:dyDescent="0.2">
      <c r="A255" s="9" t="s">
        <v>469</v>
      </c>
      <c r="B255" s="9">
        <v>2</v>
      </c>
      <c r="C255" s="9">
        <v>2</v>
      </c>
      <c r="D255" s="9">
        <v>9</v>
      </c>
      <c r="E255" s="9">
        <v>0</v>
      </c>
      <c r="F255" s="9">
        <v>0</v>
      </c>
      <c r="G255" s="9">
        <v>0</v>
      </c>
      <c r="H255" s="9">
        <v>0</v>
      </c>
      <c r="I255" s="10"/>
      <c r="J255" s="11" t="s">
        <v>470</v>
      </c>
      <c r="K255" s="16"/>
      <c r="L255" s="16"/>
      <c r="M255" s="25"/>
      <c r="N255" s="16"/>
      <c r="O255" s="16"/>
      <c r="P255" s="34"/>
      <c r="Q255" s="13">
        <f t="shared" ref="Q255:AC255" si="58">+Q256+Q261+Q262+Q263+Q264+Q265</f>
        <v>0</v>
      </c>
      <c r="R255" s="13">
        <f t="shared" si="58"/>
        <v>0</v>
      </c>
      <c r="S255" s="13">
        <f t="shared" si="58"/>
        <v>0</v>
      </c>
      <c r="T255" s="13">
        <f t="shared" si="58"/>
        <v>0</v>
      </c>
      <c r="U255" s="13">
        <f t="shared" si="58"/>
        <v>0</v>
      </c>
      <c r="V255" s="13">
        <f t="shared" si="58"/>
        <v>0</v>
      </c>
      <c r="W255" s="13">
        <f t="shared" si="58"/>
        <v>0</v>
      </c>
      <c r="X255" s="13">
        <f t="shared" si="58"/>
        <v>0</v>
      </c>
      <c r="Y255" s="13">
        <f t="shared" si="58"/>
        <v>0</v>
      </c>
      <c r="Z255" s="13">
        <f t="shared" si="58"/>
        <v>0</v>
      </c>
      <c r="AA255" s="13">
        <f t="shared" si="58"/>
        <v>0</v>
      </c>
      <c r="AB255" s="13">
        <f t="shared" si="58"/>
        <v>0</v>
      </c>
      <c r="AC255" s="13">
        <f t="shared" si="58"/>
        <v>0</v>
      </c>
      <c r="AD255" s="14"/>
    </row>
    <row r="256" spans="1:30" ht="12.75" customHeight="1" x14ac:dyDescent="0.2">
      <c r="A256" s="15" t="s">
        <v>471</v>
      </c>
      <c r="B256" s="15">
        <v>2</v>
      </c>
      <c r="C256" s="15">
        <v>2</v>
      </c>
      <c r="D256" s="15">
        <v>9</v>
      </c>
      <c r="E256" s="15">
        <v>1</v>
      </c>
      <c r="F256" s="15">
        <v>0</v>
      </c>
      <c r="G256" s="15">
        <v>0</v>
      </c>
      <c r="H256" s="15">
        <v>0</v>
      </c>
      <c r="I256" s="10"/>
      <c r="J256" s="16"/>
      <c r="K256" s="16" t="s">
        <v>472</v>
      </c>
      <c r="L256" s="16"/>
      <c r="M256" s="25"/>
      <c r="N256" s="16"/>
      <c r="O256" s="16"/>
      <c r="P256" s="34"/>
      <c r="Q256" s="18">
        <f t="shared" ref="Q256:AC256" si="59">+Q257+Q258+Q259+Q260</f>
        <v>0</v>
      </c>
      <c r="R256" s="18">
        <f t="shared" si="59"/>
        <v>0</v>
      </c>
      <c r="S256" s="18">
        <f t="shared" si="59"/>
        <v>0</v>
      </c>
      <c r="T256" s="18">
        <f t="shared" si="59"/>
        <v>0</v>
      </c>
      <c r="U256" s="18">
        <f t="shared" si="59"/>
        <v>0</v>
      </c>
      <c r="V256" s="18">
        <f t="shared" si="59"/>
        <v>0</v>
      </c>
      <c r="W256" s="18">
        <f t="shared" si="59"/>
        <v>0</v>
      </c>
      <c r="X256" s="18">
        <f t="shared" si="59"/>
        <v>0</v>
      </c>
      <c r="Y256" s="18">
        <f t="shared" si="59"/>
        <v>0</v>
      </c>
      <c r="Z256" s="18">
        <f t="shared" si="59"/>
        <v>0</v>
      </c>
      <c r="AA256" s="18">
        <f t="shared" si="59"/>
        <v>0</v>
      </c>
      <c r="AB256" s="18">
        <f t="shared" si="59"/>
        <v>0</v>
      </c>
      <c r="AC256" s="18">
        <f t="shared" si="59"/>
        <v>0</v>
      </c>
      <c r="AD256" s="14"/>
    </row>
    <row r="257" spans="1:30" ht="12.75" customHeight="1" x14ac:dyDescent="0.2">
      <c r="A257" s="19" t="s">
        <v>473</v>
      </c>
      <c r="B257" s="19">
        <v>2</v>
      </c>
      <c r="C257" s="19">
        <v>2</v>
      </c>
      <c r="D257" s="19">
        <v>9</v>
      </c>
      <c r="E257" s="19">
        <v>1</v>
      </c>
      <c r="F257" s="19">
        <v>1</v>
      </c>
      <c r="G257" s="19">
        <v>0</v>
      </c>
      <c r="H257" s="19">
        <v>0</v>
      </c>
      <c r="I257" s="20"/>
      <c r="J257" s="22"/>
      <c r="K257" s="22"/>
      <c r="L257" s="22" t="s">
        <v>128</v>
      </c>
      <c r="M257" s="26"/>
      <c r="N257" s="22"/>
      <c r="O257" s="22"/>
      <c r="P257" s="33"/>
      <c r="Q257" s="24">
        <v>0</v>
      </c>
      <c r="R257" s="24">
        <v>0</v>
      </c>
      <c r="S257" s="24">
        <v>0</v>
      </c>
      <c r="T257" s="24">
        <v>0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24">
        <v>0</v>
      </c>
      <c r="AA257" s="24">
        <v>0</v>
      </c>
      <c r="AB257" s="24">
        <v>0</v>
      </c>
      <c r="AC257" s="24">
        <v>0</v>
      </c>
      <c r="AD257" s="14"/>
    </row>
    <row r="258" spans="1:30" ht="12.75" customHeight="1" x14ac:dyDescent="0.2">
      <c r="A258" s="19" t="s">
        <v>474</v>
      </c>
      <c r="B258" s="19">
        <v>2</v>
      </c>
      <c r="C258" s="19">
        <v>2</v>
      </c>
      <c r="D258" s="19">
        <v>9</v>
      </c>
      <c r="E258" s="19">
        <v>1</v>
      </c>
      <c r="F258" s="19">
        <v>2</v>
      </c>
      <c r="G258" s="19">
        <v>0</v>
      </c>
      <c r="H258" s="19">
        <v>0</v>
      </c>
      <c r="I258" s="20"/>
      <c r="J258" s="22"/>
      <c r="K258" s="22"/>
      <c r="L258" s="22" t="s">
        <v>130</v>
      </c>
      <c r="M258" s="26"/>
      <c r="N258" s="22"/>
      <c r="O258" s="22"/>
      <c r="P258" s="33"/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24">
        <v>0</v>
      </c>
      <c r="AA258" s="24">
        <v>0</v>
      </c>
      <c r="AB258" s="24">
        <v>0</v>
      </c>
      <c r="AC258" s="24">
        <v>0</v>
      </c>
      <c r="AD258" s="14"/>
    </row>
    <row r="259" spans="1:30" ht="12.75" customHeight="1" x14ac:dyDescent="0.2">
      <c r="A259" s="19" t="s">
        <v>475</v>
      </c>
      <c r="B259" s="19">
        <v>2</v>
      </c>
      <c r="C259" s="19">
        <v>2</v>
      </c>
      <c r="D259" s="19">
        <v>9</v>
      </c>
      <c r="E259" s="19">
        <v>1</v>
      </c>
      <c r="F259" s="19">
        <v>3</v>
      </c>
      <c r="G259" s="19">
        <v>0</v>
      </c>
      <c r="H259" s="19">
        <v>0</v>
      </c>
      <c r="I259" s="20"/>
      <c r="J259" s="22"/>
      <c r="K259" s="22"/>
      <c r="L259" s="22" t="s">
        <v>132</v>
      </c>
      <c r="M259" s="26"/>
      <c r="N259" s="22"/>
      <c r="O259" s="22"/>
      <c r="P259" s="33"/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0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14"/>
    </row>
    <row r="260" spans="1:30" ht="12.75" customHeight="1" x14ac:dyDescent="0.2">
      <c r="A260" s="19" t="s">
        <v>476</v>
      </c>
      <c r="B260" s="19">
        <v>2</v>
      </c>
      <c r="C260" s="19">
        <v>2</v>
      </c>
      <c r="D260" s="19">
        <v>9</v>
      </c>
      <c r="E260" s="19">
        <v>1</v>
      </c>
      <c r="F260" s="19">
        <v>4</v>
      </c>
      <c r="G260" s="19">
        <v>0</v>
      </c>
      <c r="H260" s="19">
        <v>0</v>
      </c>
      <c r="I260" s="20"/>
      <c r="J260" s="22"/>
      <c r="K260" s="22"/>
      <c r="L260" s="22" t="s">
        <v>477</v>
      </c>
      <c r="M260" s="26"/>
      <c r="N260" s="22"/>
      <c r="O260" s="22"/>
      <c r="P260" s="33"/>
      <c r="Q260" s="24">
        <v>0</v>
      </c>
      <c r="R260" s="24">
        <v>0</v>
      </c>
      <c r="S260" s="24">
        <v>0</v>
      </c>
      <c r="T260" s="24">
        <v>0</v>
      </c>
      <c r="U260" s="24">
        <v>0</v>
      </c>
      <c r="V260" s="24">
        <v>0</v>
      </c>
      <c r="W260" s="24">
        <v>0</v>
      </c>
      <c r="X260" s="24">
        <v>0</v>
      </c>
      <c r="Y260" s="24">
        <v>0</v>
      </c>
      <c r="Z260" s="24">
        <v>0</v>
      </c>
      <c r="AA260" s="24">
        <v>0</v>
      </c>
      <c r="AB260" s="24">
        <v>0</v>
      </c>
      <c r="AC260" s="24">
        <v>0</v>
      </c>
      <c r="AD260" s="14"/>
    </row>
    <row r="261" spans="1:30" ht="12.75" customHeight="1" x14ac:dyDescent="0.2">
      <c r="A261" s="19" t="s">
        <v>478</v>
      </c>
      <c r="B261" s="19">
        <v>2</v>
      </c>
      <c r="C261" s="19">
        <v>2</v>
      </c>
      <c r="D261" s="19">
        <v>9</v>
      </c>
      <c r="E261" s="19">
        <v>2</v>
      </c>
      <c r="F261" s="19">
        <v>0</v>
      </c>
      <c r="G261" s="19">
        <v>0</v>
      </c>
      <c r="H261" s="19">
        <v>0</v>
      </c>
      <c r="I261" s="20"/>
      <c r="J261" s="22"/>
      <c r="K261" s="22" t="s">
        <v>479</v>
      </c>
      <c r="L261" s="22"/>
      <c r="M261" s="26"/>
      <c r="N261" s="22"/>
      <c r="O261" s="22"/>
      <c r="P261" s="33"/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14"/>
    </row>
    <row r="262" spans="1:30" ht="12.75" customHeight="1" x14ac:dyDescent="0.2">
      <c r="A262" s="19" t="s">
        <v>480</v>
      </c>
      <c r="B262" s="19">
        <v>2</v>
      </c>
      <c r="C262" s="19">
        <v>2</v>
      </c>
      <c r="D262" s="19">
        <v>9</v>
      </c>
      <c r="E262" s="19">
        <v>3</v>
      </c>
      <c r="F262" s="19">
        <v>0</v>
      </c>
      <c r="G262" s="19">
        <v>0</v>
      </c>
      <c r="H262" s="19">
        <v>0</v>
      </c>
      <c r="I262" s="20"/>
      <c r="J262" s="22"/>
      <c r="K262" s="22" t="s">
        <v>481</v>
      </c>
      <c r="L262" s="22"/>
      <c r="M262" s="26"/>
      <c r="N262" s="22"/>
      <c r="O262" s="22"/>
      <c r="P262" s="33"/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14"/>
    </row>
    <row r="263" spans="1:30" ht="12.75" customHeight="1" x14ac:dyDescent="0.2">
      <c r="A263" s="19" t="s">
        <v>482</v>
      </c>
      <c r="B263" s="19">
        <v>2</v>
      </c>
      <c r="C263" s="19">
        <v>2</v>
      </c>
      <c r="D263" s="19">
        <v>9</v>
      </c>
      <c r="E263" s="19">
        <v>4</v>
      </c>
      <c r="F263" s="19">
        <v>0</v>
      </c>
      <c r="G263" s="19">
        <v>0</v>
      </c>
      <c r="H263" s="19">
        <v>0</v>
      </c>
      <c r="I263" s="20"/>
      <c r="J263" s="22"/>
      <c r="K263" s="22" t="s">
        <v>483</v>
      </c>
      <c r="L263" s="22"/>
      <c r="M263" s="26"/>
      <c r="N263" s="22"/>
      <c r="O263" s="22"/>
      <c r="P263" s="33"/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14"/>
    </row>
    <row r="264" spans="1:30" ht="12.75" customHeight="1" x14ac:dyDescent="0.2">
      <c r="A264" s="19" t="s">
        <v>484</v>
      </c>
      <c r="B264" s="19">
        <v>2</v>
      </c>
      <c r="C264" s="19">
        <v>2</v>
      </c>
      <c r="D264" s="19">
        <v>9</v>
      </c>
      <c r="E264" s="19">
        <v>5</v>
      </c>
      <c r="F264" s="19">
        <v>0</v>
      </c>
      <c r="G264" s="19">
        <v>0</v>
      </c>
      <c r="H264" s="19">
        <v>0</v>
      </c>
      <c r="I264" s="20"/>
      <c r="J264" s="22"/>
      <c r="K264" s="22" t="s">
        <v>141</v>
      </c>
      <c r="L264" s="22"/>
      <c r="M264" s="26"/>
      <c r="N264" s="22"/>
      <c r="O264" s="22"/>
      <c r="P264" s="33"/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  <c r="AD264" s="14"/>
    </row>
    <row r="265" spans="1:30" ht="12.75" customHeight="1" x14ac:dyDescent="0.2">
      <c r="A265" s="19" t="s">
        <v>485</v>
      </c>
      <c r="B265" s="19">
        <v>2</v>
      </c>
      <c r="C265" s="19">
        <v>2</v>
      </c>
      <c r="D265" s="19">
        <v>9</v>
      </c>
      <c r="E265" s="19">
        <v>6</v>
      </c>
      <c r="F265" s="19">
        <v>0</v>
      </c>
      <c r="G265" s="19">
        <v>0</v>
      </c>
      <c r="H265" s="19">
        <v>0</v>
      </c>
      <c r="I265" s="20"/>
      <c r="J265" s="22"/>
      <c r="K265" s="22" t="s">
        <v>486</v>
      </c>
      <c r="L265" s="22"/>
      <c r="M265" s="26"/>
      <c r="N265" s="22"/>
      <c r="O265" s="22"/>
      <c r="P265" s="33"/>
      <c r="Q265" s="24">
        <v>0</v>
      </c>
      <c r="R265" s="24">
        <v>0</v>
      </c>
      <c r="S265" s="24">
        <v>0</v>
      </c>
      <c r="T265" s="24">
        <v>0</v>
      </c>
      <c r="U265" s="24">
        <v>0</v>
      </c>
      <c r="V265" s="24">
        <v>0</v>
      </c>
      <c r="W265" s="24">
        <v>0</v>
      </c>
      <c r="X265" s="24">
        <v>0</v>
      </c>
      <c r="Y265" s="24">
        <v>0</v>
      </c>
      <c r="Z265" s="24">
        <v>0</v>
      </c>
      <c r="AA265" s="24">
        <v>0</v>
      </c>
      <c r="AB265" s="24">
        <v>0</v>
      </c>
      <c r="AC265" s="24">
        <v>0</v>
      </c>
      <c r="AD265" s="14"/>
    </row>
    <row r="266" spans="1:30" ht="12.75" customHeight="1" x14ac:dyDescent="0.2">
      <c r="A266" s="9" t="s">
        <v>487</v>
      </c>
      <c r="B266" s="9">
        <v>2</v>
      </c>
      <c r="C266" s="9">
        <v>6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10"/>
      <c r="J266" s="11" t="s">
        <v>488</v>
      </c>
      <c r="K266" s="16"/>
      <c r="L266" s="16"/>
      <c r="M266" s="16"/>
      <c r="N266" s="74"/>
      <c r="O266" s="16"/>
      <c r="P266" s="34"/>
      <c r="Q266" s="13">
        <f t="shared" ref="Q266:AC266" si="60">+Q267+Q285</f>
        <v>0</v>
      </c>
      <c r="R266" s="13">
        <f t="shared" si="60"/>
        <v>0</v>
      </c>
      <c r="S266" s="13">
        <f t="shared" si="60"/>
        <v>0</v>
      </c>
      <c r="T266" s="13">
        <f t="shared" si="60"/>
        <v>0</v>
      </c>
      <c r="U266" s="13">
        <f t="shared" si="60"/>
        <v>0</v>
      </c>
      <c r="V266" s="13">
        <f t="shared" si="60"/>
        <v>0</v>
      </c>
      <c r="W266" s="13">
        <f t="shared" si="60"/>
        <v>0</v>
      </c>
      <c r="X266" s="13">
        <f t="shared" si="60"/>
        <v>0</v>
      </c>
      <c r="Y266" s="13">
        <f t="shared" si="60"/>
        <v>0</v>
      </c>
      <c r="Z266" s="13">
        <f t="shared" si="60"/>
        <v>0</v>
      </c>
      <c r="AA266" s="13">
        <f t="shared" si="60"/>
        <v>0</v>
      </c>
      <c r="AB266" s="13">
        <f t="shared" si="60"/>
        <v>0</v>
      </c>
      <c r="AC266" s="13">
        <f t="shared" si="60"/>
        <v>0</v>
      </c>
      <c r="AD266" s="14"/>
    </row>
    <row r="267" spans="1:30" ht="12.75" customHeight="1" x14ac:dyDescent="0.2">
      <c r="A267" s="15" t="s">
        <v>489</v>
      </c>
      <c r="B267" s="15">
        <v>2</v>
      </c>
      <c r="C267" s="15">
        <v>6</v>
      </c>
      <c r="D267" s="15">
        <v>1</v>
      </c>
      <c r="E267" s="15">
        <v>0</v>
      </c>
      <c r="F267" s="15">
        <v>0</v>
      </c>
      <c r="G267" s="15">
        <v>0</v>
      </c>
      <c r="H267" s="15">
        <v>0</v>
      </c>
      <c r="I267" s="10"/>
      <c r="J267" s="16"/>
      <c r="K267" s="16" t="s">
        <v>490</v>
      </c>
      <c r="L267" s="16"/>
      <c r="M267" s="16"/>
      <c r="N267" s="74"/>
      <c r="O267" s="16"/>
      <c r="P267" s="34"/>
      <c r="Q267" s="18">
        <f t="shared" ref="Q267:AC267" si="61">+Q268+Q269+Q270+Q274+Q278+Q281+Q284</f>
        <v>0</v>
      </c>
      <c r="R267" s="18">
        <f t="shared" si="61"/>
        <v>0</v>
      </c>
      <c r="S267" s="18">
        <f t="shared" si="61"/>
        <v>0</v>
      </c>
      <c r="T267" s="18">
        <f t="shared" si="61"/>
        <v>0</v>
      </c>
      <c r="U267" s="18">
        <f t="shared" si="61"/>
        <v>0</v>
      </c>
      <c r="V267" s="18">
        <f t="shared" si="61"/>
        <v>0</v>
      </c>
      <c r="W267" s="18">
        <f t="shared" si="61"/>
        <v>0</v>
      </c>
      <c r="X267" s="18">
        <f t="shared" si="61"/>
        <v>0</v>
      </c>
      <c r="Y267" s="18">
        <f t="shared" si="61"/>
        <v>0</v>
      </c>
      <c r="Z267" s="18">
        <f t="shared" si="61"/>
        <v>0</v>
      </c>
      <c r="AA267" s="18">
        <f t="shared" si="61"/>
        <v>0</v>
      </c>
      <c r="AB267" s="18">
        <f t="shared" si="61"/>
        <v>0</v>
      </c>
      <c r="AC267" s="18">
        <f t="shared" si="61"/>
        <v>0</v>
      </c>
      <c r="AD267" s="14"/>
    </row>
    <row r="268" spans="1:30" ht="12.75" customHeight="1" x14ac:dyDescent="0.2">
      <c r="A268" s="19" t="s">
        <v>491</v>
      </c>
      <c r="B268" s="19">
        <v>2</v>
      </c>
      <c r="C268" s="19">
        <v>6</v>
      </c>
      <c r="D268" s="19">
        <v>1</v>
      </c>
      <c r="E268" s="19">
        <v>3</v>
      </c>
      <c r="F268" s="19">
        <v>0</v>
      </c>
      <c r="G268" s="19">
        <v>0</v>
      </c>
      <c r="H268" s="19">
        <v>0</v>
      </c>
      <c r="I268" s="20"/>
      <c r="J268" s="22"/>
      <c r="K268" s="22"/>
      <c r="L268" s="22" t="s">
        <v>492</v>
      </c>
      <c r="M268" s="22"/>
      <c r="N268" s="47"/>
      <c r="O268" s="22"/>
      <c r="P268" s="33"/>
      <c r="Q268" s="24">
        <v>0</v>
      </c>
      <c r="R268" s="24">
        <v>0</v>
      </c>
      <c r="S268" s="24">
        <v>0</v>
      </c>
      <c r="T268" s="24">
        <v>0</v>
      </c>
      <c r="U268" s="24">
        <v>0</v>
      </c>
      <c r="V268" s="24">
        <v>0</v>
      </c>
      <c r="W268" s="24">
        <v>0</v>
      </c>
      <c r="X268" s="24">
        <v>0</v>
      </c>
      <c r="Y268" s="24">
        <v>0</v>
      </c>
      <c r="Z268" s="24">
        <v>0</v>
      </c>
      <c r="AA268" s="24">
        <v>0</v>
      </c>
      <c r="AB268" s="24">
        <v>0</v>
      </c>
      <c r="AC268" s="24">
        <v>0</v>
      </c>
      <c r="AD268" s="14"/>
    </row>
    <row r="269" spans="1:30" ht="12.75" customHeight="1" x14ac:dyDescent="0.2">
      <c r="A269" s="19" t="s">
        <v>493</v>
      </c>
      <c r="B269" s="19">
        <v>2</v>
      </c>
      <c r="C269" s="19">
        <v>6</v>
      </c>
      <c r="D269" s="19">
        <v>1</v>
      </c>
      <c r="E269" s="19">
        <v>4</v>
      </c>
      <c r="F269" s="19">
        <v>0</v>
      </c>
      <c r="G269" s="19">
        <v>0</v>
      </c>
      <c r="H269" s="19">
        <v>0</v>
      </c>
      <c r="I269" s="20"/>
      <c r="J269" s="22"/>
      <c r="K269" s="22"/>
      <c r="L269" s="22" t="s">
        <v>494</v>
      </c>
      <c r="M269" s="22"/>
      <c r="N269" s="47"/>
      <c r="O269" s="22"/>
      <c r="P269" s="33"/>
      <c r="Q269" s="24">
        <v>0</v>
      </c>
      <c r="R269" s="24">
        <v>0</v>
      </c>
      <c r="S269" s="24">
        <v>0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  <c r="AD269" s="14"/>
    </row>
    <row r="270" spans="1:30" ht="12.75" customHeight="1" x14ac:dyDescent="0.2">
      <c r="A270" s="15" t="s">
        <v>495</v>
      </c>
      <c r="B270" s="15">
        <v>2</v>
      </c>
      <c r="C270" s="15">
        <v>6</v>
      </c>
      <c r="D270" s="15">
        <v>1</v>
      </c>
      <c r="E270" s="15">
        <v>6</v>
      </c>
      <c r="F270" s="15">
        <v>0</v>
      </c>
      <c r="G270" s="15">
        <v>0</v>
      </c>
      <c r="H270" s="15">
        <v>0</v>
      </c>
      <c r="I270" s="10"/>
      <c r="J270" s="16"/>
      <c r="K270" s="16"/>
      <c r="L270" s="16" t="s">
        <v>496</v>
      </c>
      <c r="M270" s="16"/>
      <c r="N270" s="74"/>
      <c r="O270" s="16"/>
      <c r="P270" s="34"/>
      <c r="Q270" s="18">
        <f t="shared" ref="Q270:AC270" si="62">+Q271+Q272+Q273</f>
        <v>0</v>
      </c>
      <c r="R270" s="18">
        <f t="shared" si="62"/>
        <v>0</v>
      </c>
      <c r="S270" s="18">
        <f t="shared" si="62"/>
        <v>0</v>
      </c>
      <c r="T270" s="18">
        <f t="shared" si="62"/>
        <v>0</v>
      </c>
      <c r="U270" s="18">
        <f t="shared" si="62"/>
        <v>0</v>
      </c>
      <c r="V270" s="18">
        <f t="shared" si="62"/>
        <v>0</v>
      </c>
      <c r="W270" s="18">
        <f t="shared" si="62"/>
        <v>0</v>
      </c>
      <c r="X270" s="18">
        <f t="shared" si="62"/>
        <v>0</v>
      </c>
      <c r="Y270" s="18">
        <f t="shared" si="62"/>
        <v>0</v>
      </c>
      <c r="Z270" s="18">
        <f t="shared" si="62"/>
        <v>0</v>
      </c>
      <c r="AA270" s="18">
        <f t="shared" si="62"/>
        <v>0</v>
      </c>
      <c r="AB270" s="18">
        <f t="shared" si="62"/>
        <v>0</v>
      </c>
      <c r="AC270" s="18">
        <f t="shared" si="62"/>
        <v>0</v>
      </c>
      <c r="AD270" s="14"/>
    </row>
    <row r="271" spans="1:30" ht="12.75" customHeight="1" x14ac:dyDescent="0.2">
      <c r="A271" s="19" t="s">
        <v>497</v>
      </c>
      <c r="B271" s="19">
        <v>2</v>
      </c>
      <c r="C271" s="19">
        <v>6</v>
      </c>
      <c r="D271" s="19">
        <v>1</v>
      </c>
      <c r="E271" s="19">
        <v>6</v>
      </c>
      <c r="F271" s="19">
        <v>1</v>
      </c>
      <c r="G271" s="19">
        <v>0</v>
      </c>
      <c r="H271" s="19">
        <v>0</v>
      </c>
      <c r="I271" s="20"/>
      <c r="J271" s="22"/>
      <c r="K271" s="22"/>
      <c r="L271" s="22"/>
      <c r="M271" s="22" t="s">
        <v>498</v>
      </c>
      <c r="N271" s="47"/>
      <c r="O271" s="22"/>
      <c r="P271" s="33"/>
      <c r="Q271" s="24">
        <v>0</v>
      </c>
      <c r="R271" s="24">
        <v>0</v>
      </c>
      <c r="S271" s="24">
        <v>0</v>
      </c>
      <c r="T271" s="24">
        <v>0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14"/>
    </row>
    <row r="272" spans="1:30" ht="12.75" customHeight="1" x14ac:dyDescent="0.2">
      <c r="A272" s="19" t="s">
        <v>499</v>
      </c>
      <c r="B272" s="19">
        <v>2</v>
      </c>
      <c r="C272" s="19">
        <v>6</v>
      </c>
      <c r="D272" s="19">
        <v>1</v>
      </c>
      <c r="E272" s="19">
        <v>6</v>
      </c>
      <c r="F272" s="19">
        <v>2</v>
      </c>
      <c r="G272" s="19">
        <v>0</v>
      </c>
      <c r="H272" s="19">
        <v>0</v>
      </c>
      <c r="I272" s="20"/>
      <c r="J272" s="22"/>
      <c r="K272" s="22"/>
      <c r="L272" s="22"/>
      <c r="M272" s="22" t="s">
        <v>500</v>
      </c>
      <c r="N272" s="47"/>
      <c r="O272" s="22"/>
      <c r="P272" s="33"/>
      <c r="Q272" s="24">
        <v>0</v>
      </c>
      <c r="R272" s="24">
        <v>0</v>
      </c>
      <c r="S272" s="24">
        <v>0</v>
      </c>
      <c r="T272" s="24">
        <v>0</v>
      </c>
      <c r="U272" s="24">
        <v>0</v>
      </c>
      <c r="V272" s="24">
        <v>0</v>
      </c>
      <c r="W272" s="24">
        <v>0</v>
      </c>
      <c r="X272" s="24">
        <v>0</v>
      </c>
      <c r="Y272" s="24">
        <v>0</v>
      </c>
      <c r="Z272" s="24">
        <v>0</v>
      </c>
      <c r="AA272" s="24">
        <v>0</v>
      </c>
      <c r="AB272" s="24">
        <v>0</v>
      </c>
      <c r="AC272" s="24">
        <v>0</v>
      </c>
      <c r="AD272" s="14"/>
    </row>
    <row r="273" spans="1:30" ht="12.75" customHeight="1" x14ac:dyDescent="0.2">
      <c r="A273" s="19" t="s">
        <v>501</v>
      </c>
      <c r="B273" s="19">
        <v>2</v>
      </c>
      <c r="C273" s="19">
        <v>6</v>
      </c>
      <c r="D273" s="19">
        <v>1</v>
      </c>
      <c r="E273" s="19">
        <v>6</v>
      </c>
      <c r="F273" s="19">
        <v>50</v>
      </c>
      <c r="G273" s="19">
        <v>0</v>
      </c>
      <c r="H273" s="19">
        <v>0</v>
      </c>
      <c r="I273" s="20"/>
      <c r="J273" s="22"/>
      <c r="K273" s="22"/>
      <c r="L273" s="22"/>
      <c r="M273" s="22" t="s">
        <v>502</v>
      </c>
      <c r="N273" s="47"/>
      <c r="O273" s="22"/>
      <c r="P273" s="33"/>
      <c r="Q273" s="24">
        <v>0</v>
      </c>
      <c r="R273" s="24">
        <v>0</v>
      </c>
      <c r="S273" s="24">
        <v>0</v>
      </c>
      <c r="T273" s="24">
        <v>0</v>
      </c>
      <c r="U273" s="24">
        <v>0</v>
      </c>
      <c r="V273" s="24">
        <v>0</v>
      </c>
      <c r="W273" s="24">
        <v>0</v>
      </c>
      <c r="X273" s="24">
        <v>0</v>
      </c>
      <c r="Y273" s="24">
        <v>0</v>
      </c>
      <c r="Z273" s="24">
        <v>0</v>
      </c>
      <c r="AA273" s="24">
        <v>0</v>
      </c>
      <c r="AB273" s="24">
        <v>0</v>
      </c>
      <c r="AC273" s="24">
        <v>0</v>
      </c>
      <c r="AD273" s="14"/>
    </row>
    <row r="274" spans="1:30" ht="12.75" customHeight="1" x14ac:dyDescent="0.2">
      <c r="A274" s="15" t="s">
        <v>503</v>
      </c>
      <c r="B274" s="15">
        <v>2</v>
      </c>
      <c r="C274" s="15">
        <v>6</v>
      </c>
      <c r="D274" s="15">
        <v>1</v>
      </c>
      <c r="E274" s="15">
        <v>7</v>
      </c>
      <c r="F274" s="15">
        <v>0</v>
      </c>
      <c r="G274" s="15">
        <v>0</v>
      </c>
      <c r="H274" s="15">
        <v>0</v>
      </c>
      <c r="I274" s="10"/>
      <c r="J274" s="16"/>
      <c r="K274" s="16"/>
      <c r="L274" s="16" t="s">
        <v>504</v>
      </c>
      <c r="M274" s="16"/>
      <c r="N274" s="74"/>
      <c r="O274" s="16"/>
      <c r="P274" s="34"/>
      <c r="Q274" s="18">
        <f t="shared" ref="Q274:AC274" si="63">+Q275+Q276+Q277</f>
        <v>0</v>
      </c>
      <c r="R274" s="18">
        <f t="shared" si="63"/>
        <v>0</v>
      </c>
      <c r="S274" s="18">
        <f t="shared" si="63"/>
        <v>0</v>
      </c>
      <c r="T274" s="18">
        <f t="shared" si="63"/>
        <v>0</v>
      </c>
      <c r="U274" s="18">
        <f t="shared" si="63"/>
        <v>0</v>
      </c>
      <c r="V274" s="18">
        <f t="shared" si="63"/>
        <v>0</v>
      </c>
      <c r="W274" s="18">
        <f t="shared" si="63"/>
        <v>0</v>
      </c>
      <c r="X274" s="18">
        <f t="shared" si="63"/>
        <v>0</v>
      </c>
      <c r="Y274" s="18">
        <f t="shared" si="63"/>
        <v>0</v>
      </c>
      <c r="Z274" s="18">
        <f t="shared" si="63"/>
        <v>0</v>
      </c>
      <c r="AA274" s="18">
        <f t="shared" si="63"/>
        <v>0</v>
      </c>
      <c r="AB274" s="18">
        <f t="shared" si="63"/>
        <v>0</v>
      </c>
      <c r="AC274" s="18">
        <f t="shared" si="63"/>
        <v>0</v>
      </c>
      <c r="AD274" s="14"/>
    </row>
    <row r="275" spans="1:30" ht="12.75" customHeight="1" x14ac:dyDescent="0.2">
      <c r="A275" s="19" t="s">
        <v>505</v>
      </c>
      <c r="B275" s="19">
        <v>2</v>
      </c>
      <c r="C275" s="19">
        <v>6</v>
      </c>
      <c r="D275" s="19">
        <v>1</v>
      </c>
      <c r="E275" s="19">
        <v>7</v>
      </c>
      <c r="F275" s="19">
        <v>1</v>
      </c>
      <c r="G275" s="19">
        <v>0</v>
      </c>
      <c r="H275" s="19">
        <v>0</v>
      </c>
      <c r="I275" s="20"/>
      <c r="J275" s="22"/>
      <c r="K275" s="22"/>
      <c r="L275" s="22"/>
      <c r="M275" s="22" t="s">
        <v>506</v>
      </c>
      <c r="N275" s="47"/>
      <c r="O275" s="22"/>
      <c r="P275" s="33"/>
      <c r="Q275" s="24">
        <v>0</v>
      </c>
      <c r="R275" s="24">
        <v>0</v>
      </c>
      <c r="S275" s="24">
        <v>0</v>
      </c>
      <c r="T275" s="24">
        <v>0</v>
      </c>
      <c r="U275" s="24">
        <v>0</v>
      </c>
      <c r="V275" s="24">
        <v>0</v>
      </c>
      <c r="W275" s="24">
        <v>0</v>
      </c>
      <c r="X275" s="24">
        <v>0</v>
      </c>
      <c r="Y275" s="24">
        <v>0</v>
      </c>
      <c r="Z275" s="24">
        <v>0</v>
      </c>
      <c r="AA275" s="24">
        <v>0</v>
      </c>
      <c r="AB275" s="24">
        <v>0</v>
      </c>
      <c r="AC275" s="24">
        <v>0</v>
      </c>
      <c r="AD275" s="14"/>
    </row>
    <row r="276" spans="1:30" ht="12.75" customHeight="1" x14ac:dyDescent="0.2">
      <c r="A276" s="19" t="s">
        <v>507</v>
      </c>
      <c r="B276" s="19">
        <v>2</v>
      </c>
      <c r="C276" s="19">
        <v>6</v>
      </c>
      <c r="D276" s="19">
        <v>1</v>
      </c>
      <c r="E276" s="19">
        <v>7</v>
      </c>
      <c r="F276" s="19">
        <v>2</v>
      </c>
      <c r="G276" s="19">
        <v>0</v>
      </c>
      <c r="H276" s="19">
        <v>0</v>
      </c>
      <c r="I276" s="20"/>
      <c r="J276" s="22"/>
      <c r="K276" s="22"/>
      <c r="L276" s="22"/>
      <c r="M276" s="22" t="s">
        <v>508</v>
      </c>
      <c r="N276" s="47"/>
      <c r="O276" s="22"/>
      <c r="P276" s="33"/>
      <c r="Q276" s="24">
        <v>0</v>
      </c>
      <c r="R276" s="24">
        <v>0</v>
      </c>
      <c r="S276" s="24">
        <v>0</v>
      </c>
      <c r="T276" s="24">
        <v>0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24">
        <v>0</v>
      </c>
      <c r="AA276" s="24">
        <v>0</v>
      </c>
      <c r="AB276" s="24">
        <v>0</v>
      </c>
      <c r="AC276" s="24">
        <v>0</v>
      </c>
      <c r="AD276" s="14"/>
    </row>
    <row r="277" spans="1:30" ht="12.75" customHeight="1" x14ac:dyDescent="0.2">
      <c r="A277" s="19" t="s">
        <v>509</v>
      </c>
      <c r="B277" s="19">
        <v>2</v>
      </c>
      <c r="C277" s="19">
        <v>6</v>
      </c>
      <c r="D277" s="19">
        <v>1</v>
      </c>
      <c r="E277" s="19">
        <v>7</v>
      </c>
      <c r="F277" s="19">
        <v>3</v>
      </c>
      <c r="G277" s="19">
        <v>0</v>
      </c>
      <c r="H277" s="19">
        <v>0</v>
      </c>
      <c r="I277" s="20"/>
      <c r="J277" s="22"/>
      <c r="K277" s="22"/>
      <c r="L277" s="22"/>
      <c r="M277" s="22" t="s">
        <v>510</v>
      </c>
      <c r="N277" s="47"/>
      <c r="O277" s="22"/>
      <c r="P277" s="33"/>
      <c r="Q277" s="24">
        <v>0</v>
      </c>
      <c r="R277" s="24">
        <v>0</v>
      </c>
      <c r="S277" s="24">
        <v>0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0</v>
      </c>
      <c r="AD277" s="14"/>
    </row>
    <row r="278" spans="1:30" ht="12.75" customHeight="1" x14ac:dyDescent="0.2">
      <c r="A278" s="15" t="s">
        <v>511</v>
      </c>
      <c r="B278" s="15">
        <v>2</v>
      </c>
      <c r="C278" s="15">
        <v>6</v>
      </c>
      <c r="D278" s="15">
        <v>1</v>
      </c>
      <c r="E278" s="15">
        <v>8</v>
      </c>
      <c r="F278" s="15">
        <v>0</v>
      </c>
      <c r="G278" s="15">
        <v>0</v>
      </c>
      <c r="H278" s="15">
        <v>0</v>
      </c>
      <c r="I278" s="10"/>
      <c r="J278" s="16"/>
      <c r="K278" s="16"/>
      <c r="L278" s="16" t="s">
        <v>512</v>
      </c>
      <c r="M278" s="16"/>
      <c r="N278" s="74"/>
      <c r="O278" s="16"/>
      <c r="P278" s="34"/>
      <c r="Q278" s="18">
        <f t="shared" ref="Q278:AC278" si="64">+Q279+Q280</f>
        <v>0</v>
      </c>
      <c r="R278" s="18">
        <f t="shared" si="64"/>
        <v>0</v>
      </c>
      <c r="S278" s="18">
        <f t="shared" si="64"/>
        <v>0</v>
      </c>
      <c r="T278" s="18">
        <f t="shared" si="64"/>
        <v>0</v>
      </c>
      <c r="U278" s="18">
        <f t="shared" si="64"/>
        <v>0</v>
      </c>
      <c r="V278" s="18">
        <f t="shared" si="64"/>
        <v>0</v>
      </c>
      <c r="W278" s="18">
        <f t="shared" si="64"/>
        <v>0</v>
      </c>
      <c r="X278" s="18">
        <f t="shared" si="64"/>
        <v>0</v>
      </c>
      <c r="Y278" s="18">
        <f t="shared" si="64"/>
        <v>0</v>
      </c>
      <c r="Z278" s="18">
        <f t="shared" si="64"/>
        <v>0</v>
      </c>
      <c r="AA278" s="18">
        <f t="shared" si="64"/>
        <v>0</v>
      </c>
      <c r="AB278" s="18">
        <f t="shared" si="64"/>
        <v>0</v>
      </c>
      <c r="AC278" s="18">
        <f t="shared" si="64"/>
        <v>0</v>
      </c>
      <c r="AD278" s="14"/>
    </row>
    <row r="279" spans="1:30" ht="12.75" customHeight="1" x14ac:dyDescent="0.2">
      <c r="A279" s="19" t="s">
        <v>513</v>
      </c>
      <c r="B279" s="19">
        <v>2</v>
      </c>
      <c r="C279" s="19">
        <v>6</v>
      </c>
      <c r="D279" s="19">
        <v>1</v>
      </c>
      <c r="E279" s="19">
        <v>8</v>
      </c>
      <c r="F279" s="19">
        <v>1</v>
      </c>
      <c r="G279" s="19">
        <v>0</v>
      </c>
      <c r="H279" s="19">
        <v>0</v>
      </c>
      <c r="I279" s="20"/>
      <c r="J279" s="22"/>
      <c r="K279" s="22"/>
      <c r="L279" s="22"/>
      <c r="M279" s="22" t="s">
        <v>514</v>
      </c>
      <c r="N279" s="47"/>
      <c r="O279" s="22"/>
      <c r="P279" s="33"/>
      <c r="Q279" s="24"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v>0</v>
      </c>
      <c r="W279" s="24">
        <v>0</v>
      </c>
      <c r="X279" s="24">
        <v>0</v>
      </c>
      <c r="Y279" s="24">
        <v>0</v>
      </c>
      <c r="Z279" s="24">
        <v>0</v>
      </c>
      <c r="AA279" s="24">
        <v>0</v>
      </c>
      <c r="AB279" s="24">
        <v>0</v>
      </c>
      <c r="AC279" s="24">
        <v>0</v>
      </c>
      <c r="AD279" s="14"/>
    </row>
    <row r="280" spans="1:30" ht="12.75" customHeight="1" x14ac:dyDescent="0.2">
      <c r="A280" s="19" t="s">
        <v>515</v>
      </c>
      <c r="B280" s="19">
        <v>2</v>
      </c>
      <c r="C280" s="19">
        <v>6</v>
      </c>
      <c r="D280" s="19">
        <v>1</v>
      </c>
      <c r="E280" s="19">
        <v>8</v>
      </c>
      <c r="F280" s="19">
        <v>2</v>
      </c>
      <c r="G280" s="19">
        <v>0</v>
      </c>
      <c r="H280" s="19">
        <v>0</v>
      </c>
      <c r="I280" s="20"/>
      <c r="J280" s="22"/>
      <c r="K280" s="22"/>
      <c r="L280" s="22"/>
      <c r="M280" s="22" t="s">
        <v>516</v>
      </c>
      <c r="N280" s="47"/>
      <c r="O280" s="22"/>
      <c r="P280" s="33"/>
      <c r="Q280" s="24">
        <v>0</v>
      </c>
      <c r="R280" s="24">
        <v>0</v>
      </c>
      <c r="S280" s="24">
        <v>0</v>
      </c>
      <c r="T280" s="24">
        <v>0</v>
      </c>
      <c r="U280" s="24">
        <v>0</v>
      </c>
      <c r="V280" s="24">
        <v>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  <c r="AD280" s="14"/>
    </row>
    <row r="281" spans="1:30" ht="12.75" customHeight="1" x14ac:dyDescent="0.2">
      <c r="A281" s="15" t="s">
        <v>517</v>
      </c>
      <c r="B281" s="15">
        <v>2</v>
      </c>
      <c r="C281" s="15">
        <v>6</v>
      </c>
      <c r="D281" s="15">
        <v>1</v>
      </c>
      <c r="E281" s="15">
        <v>9</v>
      </c>
      <c r="F281" s="15">
        <v>0</v>
      </c>
      <c r="G281" s="15">
        <v>0</v>
      </c>
      <c r="H281" s="15">
        <v>0</v>
      </c>
      <c r="I281" s="10"/>
      <c r="J281" s="16"/>
      <c r="K281" s="16"/>
      <c r="L281" s="16" t="s">
        <v>518</v>
      </c>
      <c r="M281" s="16"/>
      <c r="N281" s="74"/>
      <c r="O281" s="16"/>
      <c r="P281" s="34"/>
      <c r="Q281" s="18">
        <f t="shared" ref="Q281:AC281" si="65">+Q282+Q283</f>
        <v>0</v>
      </c>
      <c r="R281" s="18">
        <f t="shared" si="65"/>
        <v>0</v>
      </c>
      <c r="S281" s="18">
        <f t="shared" si="65"/>
        <v>0</v>
      </c>
      <c r="T281" s="18">
        <f t="shared" si="65"/>
        <v>0</v>
      </c>
      <c r="U281" s="18">
        <f t="shared" si="65"/>
        <v>0</v>
      </c>
      <c r="V281" s="18">
        <f t="shared" si="65"/>
        <v>0</v>
      </c>
      <c r="W281" s="18">
        <f t="shared" si="65"/>
        <v>0</v>
      </c>
      <c r="X281" s="18">
        <f t="shared" si="65"/>
        <v>0</v>
      </c>
      <c r="Y281" s="18">
        <f t="shared" si="65"/>
        <v>0</v>
      </c>
      <c r="Z281" s="18">
        <f t="shared" si="65"/>
        <v>0</v>
      </c>
      <c r="AA281" s="18">
        <f t="shared" si="65"/>
        <v>0</v>
      </c>
      <c r="AB281" s="18">
        <f t="shared" si="65"/>
        <v>0</v>
      </c>
      <c r="AC281" s="18">
        <f t="shared" si="65"/>
        <v>0</v>
      </c>
      <c r="AD281" s="14"/>
    </row>
    <row r="282" spans="1:30" ht="12.75" customHeight="1" x14ac:dyDescent="0.2">
      <c r="A282" s="19" t="s">
        <v>519</v>
      </c>
      <c r="B282" s="19">
        <v>2</v>
      </c>
      <c r="C282" s="19">
        <v>6</v>
      </c>
      <c r="D282" s="19">
        <v>1</v>
      </c>
      <c r="E282" s="19">
        <v>9</v>
      </c>
      <c r="F282" s="19">
        <v>1</v>
      </c>
      <c r="G282" s="19">
        <v>0</v>
      </c>
      <c r="H282" s="19">
        <v>0</v>
      </c>
      <c r="I282" s="20"/>
      <c r="J282" s="22"/>
      <c r="K282" s="21"/>
      <c r="L282" s="22"/>
      <c r="M282" s="22" t="s">
        <v>514</v>
      </c>
      <c r="N282" s="47"/>
      <c r="O282" s="22"/>
      <c r="P282" s="33"/>
      <c r="Q282" s="24">
        <v>0</v>
      </c>
      <c r="R282" s="24">
        <v>0</v>
      </c>
      <c r="S282" s="24">
        <v>0</v>
      </c>
      <c r="T282" s="24">
        <v>0</v>
      </c>
      <c r="U282" s="24">
        <v>0</v>
      </c>
      <c r="V282" s="24">
        <v>0</v>
      </c>
      <c r="W282" s="24">
        <v>0</v>
      </c>
      <c r="X282" s="24">
        <v>0</v>
      </c>
      <c r="Y282" s="24">
        <v>0</v>
      </c>
      <c r="Z282" s="24">
        <v>0</v>
      </c>
      <c r="AA282" s="24">
        <v>0</v>
      </c>
      <c r="AB282" s="24">
        <v>0</v>
      </c>
      <c r="AC282" s="24">
        <v>0</v>
      </c>
      <c r="AD282" s="14"/>
    </row>
    <row r="283" spans="1:30" ht="12.75" customHeight="1" x14ac:dyDescent="0.2">
      <c r="A283" s="19" t="s">
        <v>520</v>
      </c>
      <c r="B283" s="19">
        <v>2</v>
      </c>
      <c r="C283" s="19">
        <v>6</v>
      </c>
      <c r="D283" s="19">
        <v>1</v>
      </c>
      <c r="E283" s="19">
        <v>9</v>
      </c>
      <c r="F283" s="19">
        <v>2</v>
      </c>
      <c r="G283" s="19">
        <v>0</v>
      </c>
      <c r="H283" s="19">
        <v>0</v>
      </c>
      <c r="I283" s="20"/>
      <c r="J283" s="22"/>
      <c r="K283" s="22"/>
      <c r="L283" s="22"/>
      <c r="M283" s="22" t="s">
        <v>516</v>
      </c>
      <c r="N283" s="47"/>
      <c r="O283" s="22"/>
      <c r="P283" s="33"/>
      <c r="Q283" s="24">
        <v>0</v>
      </c>
      <c r="R283" s="24">
        <v>0</v>
      </c>
      <c r="S283" s="24">
        <v>0</v>
      </c>
      <c r="T283" s="24">
        <v>0</v>
      </c>
      <c r="U283" s="24">
        <v>0</v>
      </c>
      <c r="V283" s="24">
        <v>0</v>
      </c>
      <c r="W283" s="24">
        <v>0</v>
      </c>
      <c r="X283" s="24">
        <v>0</v>
      </c>
      <c r="Y283" s="24">
        <v>0</v>
      </c>
      <c r="Z283" s="24">
        <v>0</v>
      </c>
      <c r="AA283" s="24">
        <v>0</v>
      </c>
      <c r="AB283" s="24">
        <v>0</v>
      </c>
      <c r="AC283" s="24">
        <v>0</v>
      </c>
      <c r="AD283" s="14"/>
    </row>
    <row r="284" spans="1:30" ht="12.75" customHeight="1" x14ac:dyDescent="0.2">
      <c r="A284" s="19" t="s">
        <v>521</v>
      </c>
      <c r="B284" s="19">
        <v>2</v>
      </c>
      <c r="C284" s="19">
        <v>6</v>
      </c>
      <c r="D284" s="19">
        <v>1</v>
      </c>
      <c r="E284" s="19">
        <v>50</v>
      </c>
      <c r="F284" s="19">
        <v>0</v>
      </c>
      <c r="G284" s="19">
        <v>0</v>
      </c>
      <c r="H284" s="19">
        <v>0</v>
      </c>
      <c r="I284" s="20"/>
      <c r="J284" s="22"/>
      <c r="K284" s="22"/>
      <c r="L284" s="22" t="s">
        <v>522</v>
      </c>
      <c r="M284" s="22"/>
      <c r="N284" s="47"/>
      <c r="O284" s="22"/>
      <c r="P284" s="33"/>
      <c r="Q284" s="24"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v>0</v>
      </c>
      <c r="W284" s="24">
        <v>0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14"/>
    </row>
    <row r="285" spans="1:30" ht="12.75" customHeight="1" x14ac:dyDescent="0.2">
      <c r="A285" s="15" t="s">
        <v>523</v>
      </c>
      <c r="B285" s="15">
        <v>2</v>
      </c>
      <c r="C285" s="15">
        <v>6</v>
      </c>
      <c r="D285" s="15">
        <v>2</v>
      </c>
      <c r="E285" s="15">
        <v>0</v>
      </c>
      <c r="F285" s="15">
        <v>0</v>
      </c>
      <c r="G285" s="15">
        <v>0</v>
      </c>
      <c r="H285" s="15">
        <v>0</v>
      </c>
      <c r="I285" s="10"/>
      <c r="J285" s="16"/>
      <c r="K285" s="16" t="s">
        <v>524</v>
      </c>
      <c r="L285" s="16"/>
      <c r="M285" s="16"/>
      <c r="N285" s="74"/>
      <c r="O285" s="16"/>
      <c r="P285" s="34"/>
      <c r="Q285" s="18">
        <f t="shared" ref="Q285:AC285" si="66">+Q286+Q289</f>
        <v>0</v>
      </c>
      <c r="R285" s="18">
        <f t="shared" si="66"/>
        <v>0</v>
      </c>
      <c r="S285" s="18">
        <f t="shared" si="66"/>
        <v>0</v>
      </c>
      <c r="T285" s="18">
        <f t="shared" si="66"/>
        <v>0</v>
      </c>
      <c r="U285" s="18">
        <f t="shared" si="66"/>
        <v>0</v>
      </c>
      <c r="V285" s="18">
        <f t="shared" si="66"/>
        <v>0</v>
      </c>
      <c r="W285" s="18">
        <f t="shared" si="66"/>
        <v>0</v>
      </c>
      <c r="X285" s="18">
        <f t="shared" si="66"/>
        <v>0</v>
      </c>
      <c r="Y285" s="18">
        <f t="shared" si="66"/>
        <v>0</v>
      </c>
      <c r="Z285" s="18">
        <f t="shared" si="66"/>
        <v>0</v>
      </c>
      <c r="AA285" s="18">
        <f t="shared" si="66"/>
        <v>0</v>
      </c>
      <c r="AB285" s="18">
        <f t="shared" si="66"/>
        <v>0</v>
      </c>
      <c r="AC285" s="18">
        <f t="shared" si="66"/>
        <v>0</v>
      </c>
      <c r="AD285" s="14"/>
    </row>
    <row r="286" spans="1:30" ht="12.75" customHeight="1" x14ac:dyDescent="0.2">
      <c r="A286" s="15" t="s">
        <v>525</v>
      </c>
      <c r="B286" s="15">
        <v>2</v>
      </c>
      <c r="C286" s="15">
        <v>6</v>
      </c>
      <c r="D286" s="15">
        <v>2</v>
      </c>
      <c r="E286" s="15">
        <v>2</v>
      </c>
      <c r="F286" s="15">
        <v>0</v>
      </c>
      <c r="G286" s="15">
        <v>0</v>
      </c>
      <c r="H286" s="15">
        <v>0</v>
      </c>
      <c r="I286" s="10"/>
      <c r="J286" s="11"/>
      <c r="K286" s="16"/>
      <c r="L286" s="16" t="s">
        <v>526</v>
      </c>
      <c r="M286" s="16"/>
      <c r="N286" s="74"/>
      <c r="O286" s="16"/>
      <c r="P286" s="34"/>
      <c r="Q286" s="18">
        <f t="shared" ref="Q286:AC286" si="67">+Q287+Q288</f>
        <v>0</v>
      </c>
      <c r="R286" s="18">
        <f t="shared" si="67"/>
        <v>0</v>
      </c>
      <c r="S286" s="18">
        <f t="shared" si="67"/>
        <v>0</v>
      </c>
      <c r="T286" s="18">
        <f t="shared" si="67"/>
        <v>0</v>
      </c>
      <c r="U286" s="18">
        <f t="shared" si="67"/>
        <v>0</v>
      </c>
      <c r="V286" s="18">
        <f t="shared" si="67"/>
        <v>0</v>
      </c>
      <c r="W286" s="18">
        <f t="shared" si="67"/>
        <v>0</v>
      </c>
      <c r="X286" s="18">
        <f t="shared" si="67"/>
        <v>0</v>
      </c>
      <c r="Y286" s="18">
        <f t="shared" si="67"/>
        <v>0</v>
      </c>
      <c r="Z286" s="18">
        <f t="shared" si="67"/>
        <v>0</v>
      </c>
      <c r="AA286" s="18">
        <f t="shared" si="67"/>
        <v>0</v>
      </c>
      <c r="AB286" s="18">
        <f t="shared" si="67"/>
        <v>0</v>
      </c>
      <c r="AC286" s="18">
        <f t="shared" si="67"/>
        <v>0</v>
      </c>
      <c r="AD286" s="14"/>
    </row>
    <row r="287" spans="1:30" ht="12.75" customHeight="1" x14ac:dyDescent="0.2">
      <c r="A287" s="19" t="s">
        <v>527</v>
      </c>
      <c r="B287" s="19">
        <v>2</v>
      </c>
      <c r="C287" s="19">
        <v>6</v>
      </c>
      <c r="D287" s="19">
        <v>2</v>
      </c>
      <c r="E287" s="19">
        <v>2</v>
      </c>
      <c r="F287" s="19">
        <v>1</v>
      </c>
      <c r="G287" s="19">
        <v>0</v>
      </c>
      <c r="H287" s="19">
        <v>0</v>
      </c>
      <c r="I287" s="20"/>
      <c r="J287" s="22"/>
      <c r="K287" s="21"/>
      <c r="L287" s="22"/>
      <c r="M287" s="22" t="s">
        <v>177</v>
      </c>
      <c r="N287" s="47"/>
      <c r="O287" s="22"/>
      <c r="P287" s="33"/>
      <c r="Q287" s="24">
        <v>0</v>
      </c>
      <c r="R287" s="24">
        <v>0</v>
      </c>
      <c r="S287" s="24">
        <v>0</v>
      </c>
      <c r="T287" s="24">
        <v>0</v>
      </c>
      <c r="U287" s="24">
        <v>0</v>
      </c>
      <c r="V287" s="24">
        <v>0</v>
      </c>
      <c r="W287" s="24">
        <v>0</v>
      </c>
      <c r="X287" s="24">
        <v>0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14"/>
    </row>
    <row r="288" spans="1:30" ht="12.75" customHeight="1" x14ac:dyDescent="0.2">
      <c r="A288" s="19" t="s">
        <v>528</v>
      </c>
      <c r="B288" s="19">
        <v>2</v>
      </c>
      <c r="C288" s="19">
        <v>6</v>
      </c>
      <c r="D288" s="19">
        <v>2</v>
      </c>
      <c r="E288" s="19">
        <v>2</v>
      </c>
      <c r="F288" s="19">
        <v>2</v>
      </c>
      <c r="G288" s="19">
        <v>0</v>
      </c>
      <c r="H288" s="19">
        <v>0</v>
      </c>
      <c r="I288" s="20"/>
      <c r="J288" s="22"/>
      <c r="K288" s="21"/>
      <c r="L288" s="22"/>
      <c r="M288" s="22" t="s">
        <v>179</v>
      </c>
      <c r="N288" s="47"/>
      <c r="O288" s="22"/>
      <c r="P288" s="33"/>
      <c r="Q288" s="24">
        <v>0</v>
      </c>
      <c r="R288" s="24">
        <v>0</v>
      </c>
      <c r="S288" s="24">
        <v>0</v>
      </c>
      <c r="T288" s="24">
        <v>0</v>
      </c>
      <c r="U288" s="24">
        <v>0</v>
      </c>
      <c r="V288" s="24">
        <v>0</v>
      </c>
      <c r="W288" s="24">
        <v>0</v>
      </c>
      <c r="X288" s="24">
        <v>0</v>
      </c>
      <c r="Y288" s="24">
        <v>0</v>
      </c>
      <c r="Z288" s="24">
        <v>0</v>
      </c>
      <c r="AA288" s="24">
        <v>0</v>
      </c>
      <c r="AB288" s="24">
        <v>0</v>
      </c>
      <c r="AC288" s="24">
        <v>0</v>
      </c>
      <c r="AD288" s="14"/>
    </row>
    <row r="289" spans="1:30" ht="12.75" customHeight="1" x14ac:dyDescent="0.2">
      <c r="A289" s="15" t="s">
        <v>529</v>
      </c>
      <c r="B289" s="15">
        <v>2</v>
      </c>
      <c r="C289" s="15">
        <v>6</v>
      </c>
      <c r="D289" s="15">
        <v>2</v>
      </c>
      <c r="E289" s="15">
        <v>3</v>
      </c>
      <c r="F289" s="15">
        <v>0</v>
      </c>
      <c r="G289" s="15">
        <v>0</v>
      </c>
      <c r="H289" s="15">
        <v>0</v>
      </c>
      <c r="I289" s="10"/>
      <c r="J289" s="16"/>
      <c r="K289" s="16"/>
      <c r="L289" s="16" t="s">
        <v>530</v>
      </c>
      <c r="M289" s="16"/>
      <c r="N289" s="74"/>
      <c r="O289" s="16"/>
      <c r="P289" s="34"/>
      <c r="Q289" s="18">
        <f t="shared" ref="Q289:AC289" si="68">+Q290+Q291</f>
        <v>0</v>
      </c>
      <c r="R289" s="18">
        <f t="shared" si="68"/>
        <v>0</v>
      </c>
      <c r="S289" s="18">
        <f t="shared" si="68"/>
        <v>0</v>
      </c>
      <c r="T289" s="18">
        <f t="shared" si="68"/>
        <v>0</v>
      </c>
      <c r="U289" s="18">
        <f t="shared" si="68"/>
        <v>0</v>
      </c>
      <c r="V289" s="18">
        <f t="shared" si="68"/>
        <v>0</v>
      </c>
      <c r="W289" s="18">
        <f t="shared" si="68"/>
        <v>0</v>
      </c>
      <c r="X289" s="18">
        <f t="shared" si="68"/>
        <v>0</v>
      </c>
      <c r="Y289" s="18">
        <f t="shared" si="68"/>
        <v>0</v>
      </c>
      <c r="Z289" s="18">
        <f t="shared" si="68"/>
        <v>0</v>
      </c>
      <c r="AA289" s="18">
        <f t="shared" si="68"/>
        <v>0</v>
      </c>
      <c r="AB289" s="18">
        <f t="shared" si="68"/>
        <v>0</v>
      </c>
      <c r="AC289" s="18">
        <f t="shared" si="68"/>
        <v>0</v>
      </c>
      <c r="AD289" s="14"/>
    </row>
    <row r="290" spans="1:30" ht="12.75" customHeight="1" x14ac:dyDescent="0.2">
      <c r="A290" s="19" t="s">
        <v>531</v>
      </c>
      <c r="B290" s="19">
        <v>2</v>
      </c>
      <c r="C290" s="19">
        <v>6</v>
      </c>
      <c r="D290" s="19">
        <v>2</v>
      </c>
      <c r="E290" s="19">
        <v>3</v>
      </c>
      <c r="F290" s="19">
        <v>1</v>
      </c>
      <c r="G290" s="19">
        <v>0</v>
      </c>
      <c r="H290" s="19">
        <v>0</v>
      </c>
      <c r="I290" s="20"/>
      <c r="J290" s="22"/>
      <c r="K290" s="22"/>
      <c r="L290" s="22"/>
      <c r="M290" s="22" t="s">
        <v>177</v>
      </c>
      <c r="N290" s="47"/>
      <c r="O290" s="22"/>
      <c r="P290" s="33"/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14"/>
    </row>
    <row r="291" spans="1:30" ht="12.75" customHeight="1" x14ac:dyDescent="0.2">
      <c r="A291" s="19" t="s">
        <v>532</v>
      </c>
      <c r="B291" s="19">
        <v>2</v>
      </c>
      <c r="C291" s="19">
        <v>6</v>
      </c>
      <c r="D291" s="19">
        <v>2</v>
      </c>
      <c r="E291" s="19">
        <v>3</v>
      </c>
      <c r="F291" s="19">
        <v>2</v>
      </c>
      <c r="G291" s="19">
        <v>0</v>
      </c>
      <c r="H291" s="19">
        <v>0</v>
      </c>
      <c r="I291" s="20"/>
      <c r="J291" s="22"/>
      <c r="K291" s="22"/>
      <c r="L291" s="22"/>
      <c r="M291" s="22" t="s">
        <v>179</v>
      </c>
      <c r="N291" s="47"/>
      <c r="O291" s="22"/>
      <c r="P291" s="33"/>
      <c r="Q291" s="24"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v>0</v>
      </c>
      <c r="W291" s="24">
        <v>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14"/>
    </row>
    <row r="292" spans="1:30" ht="12.75" customHeight="1" x14ac:dyDescent="0.2">
      <c r="A292" s="84" t="s">
        <v>533</v>
      </c>
      <c r="B292" s="84">
        <v>5</v>
      </c>
      <c r="C292" s="84">
        <v>1</v>
      </c>
      <c r="D292" s="84">
        <v>0</v>
      </c>
      <c r="E292" s="84">
        <v>0</v>
      </c>
      <c r="F292" s="84">
        <v>0</v>
      </c>
      <c r="G292" s="84">
        <v>0</v>
      </c>
      <c r="H292" s="84">
        <v>0</v>
      </c>
      <c r="I292" s="85" t="s">
        <v>534</v>
      </c>
      <c r="J292" s="86"/>
      <c r="K292" s="87"/>
      <c r="L292" s="87"/>
      <c r="M292" s="87"/>
      <c r="N292" s="87"/>
      <c r="O292" s="87"/>
      <c r="P292" s="38"/>
      <c r="Q292" s="13">
        <v>0</v>
      </c>
      <c r="R292" s="13">
        <v>0</v>
      </c>
      <c r="S292" s="13">
        <v>0</v>
      </c>
      <c r="T292" s="13">
        <v>0</v>
      </c>
      <c r="U292" s="13">
        <v>0</v>
      </c>
      <c r="V292" s="13">
        <v>0</v>
      </c>
      <c r="W292" s="13">
        <v>0</v>
      </c>
      <c r="X292" s="13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  <c r="AD292" s="14"/>
    </row>
    <row r="293" spans="1:30" ht="12.75" customHeight="1" x14ac:dyDescent="0.2">
      <c r="A293" s="84" t="s">
        <v>535</v>
      </c>
      <c r="B293" s="84">
        <v>5</v>
      </c>
      <c r="C293" s="84">
        <v>1</v>
      </c>
      <c r="D293" s="84">
        <v>1</v>
      </c>
      <c r="E293" s="84">
        <v>0</v>
      </c>
      <c r="F293" s="84">
        <v>0</v>
      </c>
      <c r="G293" s="84">
        <v>0</v>
      </c>
      <c r="H293" s="84">
        <v>0</v>
      </c>
      <c r="I293" s="85"/>
      <c r="J293" s="88" t="s">
        <v>27</v>
      </c>
      <c r="K293" s="86"/>
      <c r="L293" s="87"/>
      <c r="M293" s="87"/>
      <c r="N293" s="87"/>
      <c r="O293" s="87"/>
      <c r="P293" s="38"/>
      <c r="Q293" s="13">
        <f t="shared" ref="Q293:AC293" si="69">+Q294+Q301+Q302+Q303</f>
        <v>23559489</v>
      </c>
      <c r="R293" s="13">
        <f t="shared" si="69"/>
        <v>17748839</v>
      </c>
      <c r="S293" s="13">
        <f t="shared" si="69"/>
        <v>40758740</v>
      </c>
      <c r="T293" s="13">
        <f t="shared" si="69"/>
        <v>14949939</v>
      </c>
      <c r="U293" s="13">
        <f t="shared" si="69"/>
        <v>18717198</v>
      </c>
      <c r="V293" s="13">
        <f t="shared" si="69"/>
        <v>19355720</v>
      </c>
      <c r="W293" s="13">
        <f t="shared" si="69"/>
        <v>0</v>
      </c>
      <c r="X293" s="13">
        <f t="shared" si="69"/>
        <v>0</v>
      </c>
      <c r="Y293" s="13">
        <f t="shared" si="69"/>
        <v>0</v>
      </c>
      <c r="Z293" s="13">
        <f t="shared" si="69"/>
        <v>0</v>
      </c>
      <c r="AA293" s="13">
        <f t="shared" si="69"/>
        <v>0</v>
      </c>
      <c r="AB293" s="13">
        <f t="shared" si="69"/>
        <v>0</v>
      </c>
      <c r="AC293" s="13">
        <f t="shared" si="69"/>
        <v>0</v>
      </c>
      <c r="AD293" s="14"/>
    </row>
    <row r="294" spans="1:30" ht="12.75" customHeight="1" x14ac:dyDescent="0.2">
      <c r="A294" s="89" t="s">
        <v>536</v>
      </c>
      <c r="B294" s="89">
        <v>5</v>
      </c>
      <c r="C294" s="89">
        <v>1</v>
      </c>
      <c r="D294" s="89">
        <v>1</v>
      </c>
      <c r="E294" s="89">
        <v>1</v>
      </c>
      <c r="F294" s="89">
        <v>0</v>
      </c>
      <c r="G294" s="89">
        <v>0</v>
      </c>
      <c r="H294" s="89">
        <v>0</v>
      </c>
      <c r="I294" s="85"/>
      <c r="J294" s="88"/>
      <c r="K294" s="87" t="s">
        <v>537</v>
      </c>
      <c r="L294" s="86"/>
      <c r="M294" s="87"/>
      <c r="N294" s="87"/>
      <c r="O294" s="87"/>
      <c r="P294" s="38"/>
      <c r="Q294" s="18">
        <f t="shared" ref="Q294:AC294" si="70">+Q295+Q296+Q297+Q300</f>
        <v>23559489</v>
      </c>
      <c r="R294" s="18">
        <f t="shared" si="70"/>
        <v>17748839</v>
      </c>
      <c r="S294" s="18">
        <f t="shared" si="70"/>
        <v>40758740</v>
      </c>
      <c r="T294" s="18">
        <f t="shared" si="70"/>
        <v>14949939</v>
      </c>
      <c r="U294" s="18">
        <f t="shared" si="70"/>
        <v>18717198</v>
      </c>
      <c r="V294" s="18">
        <f t="shared" si="70"/>
        <v>19355720</v>
      </c>
      <c r="W294" s="18">
        <f t="shared" si="70"/>
        <v>0</v>
      </c>
      <c r="X294" s="18">
        <f t="shared" si="70"/>
        <v>0</v>
      </c>
      <c r="Y294" s="18">
        <f t="shared" si="70"/>
        <v>0</v>
      </c>
      <c r="Z294" s="18">
        <f t="shared" si="70"/>
        <v>0</v>
      </c>
      <c r="AA294" s="18">
        <f t="shared" si="70"/>
        <v>0</v>
      </c>
      <c r="AB294" s="18">
        <f t="shared" si="70"/>
        <v>0</v>
      </c>
      <c r="AC294" s="18">
        <f t="shared" si="70"/>
        <v>0</v>
      </c>
      <c r="AD294" s="14"/>
    </row>
    <row r="295" spans="1:30" ht="12.75" customHeight="1" x14ac:dyDescent="0.2">
      <c r="A295" s="89" t="s">
        <v>538</v>
      </c>
      <c r="B295" s="89">
        <v>5</v>
      </c>
      <c r="C295" s="89">
        <v>1</v>
      </c>
      <c r="D295" s="89">
        <v>1</v>
      </c>
      <c r="E295" s="89">
        <v>1</v>
      </c>
      <c r="F295" s="89">
        <v>1</v>
      </c>
      <c r="G295" s="89">
        <v>0</v>
      </c>
      <c r="H295" s="89">
        <v>0</v>
      </c>
      <c r="I295" s="85"/>
      <c r="J295" s="88"/>
      <c r="K295" s="87"/>
      <c r="L295" s="87" t="s">
        <v>539</v>
      </c>
      <c r="M295" s="87"/>
      <c r="N295" s="86"/>
      <c r="O295" s="87"/>
      <c r="P295" s="38"/>
      <c r="Q295" s="18">
        <f t="shared" ref="Q295:AC295" si="71">+Q8-Q270-Q278</f>
        <v>0</v>
      </c>
      <c r="R295" s="18">
        <f t="shared" si="71"/>
        <v>0</v>
      </c>
      <c r="S295" s="18">
        <f t="shared" si="71"/>
        <v>0</v>
      </c>
      <c r="T295" s="18">
        <f t="shared" si="71"/>
        <v>0</v>
      </c>
      <c r="U295" s="18">
        <f t="shared" si="71"/>
        <v>0</v>
      </c>
      <c r="V295" s="18">
        <f t="shared" si="71"/>
        <v>0</v>
      </c>
      <c r="W295" s="18">
        <f t="shared" si="71"/>
        <v>0</v>
      </c>
      <c r="X295" s="18">
        <f t="shared" si="71"/>
        <v>0</v>
      </c>
      <c r="Y295" s="18">
        <f t="shared" si="71"/>
        <v>0</v>
      </c>
      <c r="Z295" s="18">
        <f t="shared" si="71"/>
        <v>0</v>
      </c>
      <c r="AA295" s="18">
        <f t="shared" si="71"/>
        <v>0</v>
      </c>
      <c r="AB295" s="18">
        <f t="shared" si="71"/>
        <v>0</v>
      </c>
      <c r="AC295" s="18">
        <f t="shared" si="71"/>
        <v>0</v>
      </c>
      <c r="AD295" s="14"/>
    </row>
    <row r="296" spans="1:30" ht="12.75" customHeight="1" x14ac:dyDescent="0.2">
      <c r="A296" s="89" t="s">
        <v>540</v>
      </c>
      <c r="B296" s="89">
        <v>5</v>
      </c>
      <c r="C296" s="89">
        <v>1</v>
      </c>
      <c r="D296" s="89">
        <v>1</v>
      </c>
      <c r="E296" s="89">
        <v>1</v>
      </c>
      <c r="F296" s="89">
        <v>2</v>
      </c>
      <c r="G296" s="89">
        <v>0</v>
      </c>
      <c r="H296" s="89">
        <v>0</v>
      </c>
      <c r="I296" s="85"/>
      <c r="J296" s="88"/>
      <c r="K296" s="87"/>
      <c r="L296" s="87" t="s">
        <v>541</v>
      </c>
      <c r="M296" s="87"/>
      <c r="N296" s="86"/>
      <c r="O296" s="87"/>
      <c r="P296" s="38"/>
      <c r="Q296" s="18">
        <f t="shared" ref="Q296:AC296" si="72">+Q12-Q268-Q269-Q281</f>
        <v>23143437</v>
      </c>
      <c r="R296" s="18">
        <f t="shared" si="72"/>
        <v>17233359</v>
      </c>
      <c r="S296" s="18">
        <f t="shared" si="72"/>
        <v>16274441</v>
      </c>
      <c r="T296" s="18">
        <f t="shared" si="72"/>
        <v>14153737</v>
      </c>
      <c r="U296" s="18">
        <f t="shared" si="72"/>
        <v>17872204</v>
      </c>
      <c r="V296" s="18">
        <f t="shared" si="72"/>
        <v>18395736</v>
      </c>
      <c r="W296" s="18">
        <f t="shared" si="72"/>
        <v>0</v>
      </c>
      <c r="X296" s="18">
        <f t="shared" si="72"/>
        <v>0</v>
      </c>
      <c r="Y296" s="18">
        <f t="shared" si="72"/>
        <v>0</v>
      </c>
      <c r="Z296" s="18">
        <f t="shared" si="72"/>
        <v>0</v>
      </c>
      <c r="AA296" s="18">
        <f t="shared" si="72"/>
        <v>0</v>
      </c>
      <c r="AB296" s="18">
        <f t="shared" si="72"/>
        <v>0</v>
      </c>
      <c r="AC296" s="18">
        <f t="shared" si="72"/>
        <v>0</v>
      </c>
      <c r="AD296" s="14"/>
    </row>
    <row r="297" spans="1:30" ht="12.75" customHeight="1" x14ac:dyDescent="0.2">
      <c r="A297" s="89" t="s">
        <v>542</v>
      </c>
      <c r="B297" s="89">
        <v>5</v>
      </c>
      <c r="C297" s="89">
        <v>1</v>
      </c>
      <c r="D297" s="89">
        <v>1</v>
      </c>
      <c r="E297" s="89">
        <v>1</v>
      </c>
      <c r="F297" s="89">
        <v>3</v>
      </c>
      <c r="G297" s="89">
        <v>0</v>
      </c>
      <c r="H297" s="89">
        <v>0</v>
      </c>
      <c r="I297" s="85"/>
      <c r="J297" s="88"/>
      <c r="K297" s="87"/>
      <c r="L297" s="87" t="s">
        <v>49</v>
      </c>
      <c r="M297" s="87"/>
      <c r="N297" s="86"/>
      <c r="O297" s="87"/>
      <c r="P297" s="38"/>
      <c r="Q297" s="18">
        <f t="shared" ref="Q297:AC298" si="73">+Q19</f>
        <v>416052</v>
      </c>
      <c r="R297" s="18">
        <f t="shared" si="73"/>
        <v>515480</v>
      </c>
      <c r="S297" s="18">
        <f t="shared" si="73"/>
        <v>24484299</v>
      </c>
      <c r="T297" s="18">
        <f t="shared" si="73"/>
        <v>796202</v>
      </c>
      <c r="U297" s="18">
        <f t="shared" si="73"/>
        <v>844994</v>
      </c>
      <c r="V297" s="18">
        <f t="shared" si="73"/>
        <v>959984</v>
      </c>
      <c r="W297" s="18">
        <f t="shared" si="73"/>
        <v>0</v>
      </c>
      <c r="X297" s="18">
        <f t="shared" si="73"/>
        <v>0</v>
      </c>
      <c r="Y297" s="18">
        <f t="shared" si="73"/>
        <v>0</v>
      </c>
      <c r="Z297" s="18">
        <f t="shared" si="73"/>
        <v>0</v>
      </c>
      <c r="AA297" s="18">
        <f t="shared" si="73"/>
        <v>0</v>
      </c>
      <c r="AB297" s="18">
        <f t="shared" si="73"/>
        <v>0</v>
      </c>
      <c r="AC297" s="18">
        <f t="shared" si="73"/>
        <v>0</v>
      </c>
      <c r="AD297" s="14"/>
    </row>
    <row r="298" spans="1:30" ht="12.75" customHeight="1" x14ac:dyDescent="0.2">
      <c r="A298" s="89" t="s">
        <v>543</v>
      </c>
      <c r="B298" s="89">
        <v>5</v>
      </c>
      <c r="C298" s="89">
        <v>1</v>
      </c>
      <c r="D298" s="89">
        <v>1</v>
      </c>
      <c r="E298" s="89">
        <v>1</v>
      </c>
      <c r="F298" s="89">
        <v>3</v>
      </c>
      <c r="G298" s="89">
        <v>1</v>
      </c>
      <c r="H298" s="89">
        <v>0</v>
      </c>
      <c r="I298" s="85"/>
      <c r="J298" s="88"/>
      <c r="K298" s="87"/>
      <c r="L298" s="87"/>
      <c r="M298" s="87" t="s">
        <v>51</v>
      </c>
      <c r="N298" s="86"/>
      <c r="O298" s="87"/>
      <c r="P298" s="38"/>
      <c r="Q298" s="18">
        <f t="shared" si="73"/>
        <v>389743</v>
      </c>
      <c r="R298" s="18">
        <f t="shared" si="73"/>
        <v>455086</v>
      </c>
      <c r="S298" s="18">
        <f t="shared" si="73"/>
        <v>733872</v>
      </c>
      <c r="T298" s="18">
        <f t="shared" si="73"/>
        <v>734053</v>
      </c>
      <c r="U298" s="18">
        <f t="shared" si="73"/>
        <v>817847</v>
      </c>
      <c r="V298" s="18">
        <f t="shared" si="73"/>
        <v>925826</v>
      </c>
      <c r="W298" s="18">
        <f t="shared" si="73"/>
        <v>0</v>
      </c>
      <c r="X298" s="18">
        <f t="shared" si="73"/>
        <v>0</v>
      </c>
      <c r="Y298" s="18">
        <f t="shared" si="73"/>
        <v>0</v>
      </c>
      <c r="Z298" s="18">
        <f t="shared" si="73"/>
        <v>0</v>
      </c>
      <c r="AA298" s="18">
        <f t="shared" si="73"/>
        <v>0</v>
      </c>
      <c r="AB298" s="18">
        <f t="shared" si="73"/>
        <v>0</v>
      </c>
      <c r="AC298" s="18">
        <f t="shared" si="73"/>
        <v>0</v>
      </c>
      <c r="AD298" s="14"/>
    </row>
    <row r="299" spans="1:30" ht="12.75" customHeight="1" x14ac:dyDescent="0.2">
      <c r="A299" s="89" t="s">
        <v>544</v>
      </c>
      <c r="B299" s="89">
        <v>5</v>
      </c>
      <c r="C299" s="89">
        <v>1</v>
      </c>
      <c r="D299" s="89">
        <v>1</v>
      </c>
      <c r="E299" s="89">
        <v>1</v>
      </c>
      <c r="F299" s="89">
        <v>3</v>
      </c>
      <c r="G299" s="89">
        <v>2</v>
      </c>
      <c r="H299" s="89">
        <v>0</v>
      </c>
      <c r="I299" s="85"/>
      <c r="J299" s="88"/>
      <c r="K299" s="87"/>
      <c r="L299" s="87"/>
      <c r="M299" s="87" t="s">
        <v>545</v>
      </c>
      <c r="N299" s="86"/>
      <c r="O299" s="87"/>
      <c r="P299" s="38"/>
      <c r="Q299" s="18">
        <f t="shared" ref="Q299:AC299" si="74">+Q297-Q298</f>
        <v>26309</v>
      </c>
      <c r="R299" s="18">
        <f t="shared" si="74"/>
        <v>60394</v>
      </c>
      <c r="S299" s="18">
        <f t="shared" si="74"/>
        <v>23750427</v>
      </c>
      <c r="T299" s="18">
        <f t="shared" si="74"/>
        <v>62149</v>
      </c>
      <c r="U299" s="18">
        <f t="shared" si="74"/>
        <v>27147</v>
      </c>
      <c r="V299" s="18">
        <f t="shared" si="74"/>
        <v>34158</v>
      </c>
      <c r="W299" s="18">
        <f t="shared" si="74"/>
        <v>0</v>
      </c>
      <c r="X299" s="18">
        <f t="shared" si="74"/>
        <v>0</v>
      </c>
      <c r="Y299" s="18">
        <f t="shared" si="74"/>
        <v>0</v>
      </c>
      <c r="Z299" s="18">
        <f t="shared" si="74"/>
        <v>0</v>
      </c>
      <c r="AA299" s="18">
        <f t="shared" si="74"/>
        <v>0</v>
      </c>
      <c r="AB299" s="18">
        <f t="shared" si="74"/>
        <v>0</v>
      </c>
      <c r="AC299" s="18">
        <f t="shared" si="74"/>
        <v>0</v>
      </c>
      <c r="AD299" s="14"/>
    </row>
    <row r="300" spans="1:30" ht="12.75" customHeight="1" x14ac:dyDescent="0.2">
      <c r="A300" s="89" t="s">
        <v>546</v>
      </c>
      <c r="B300" s="89">
        <v>5</v>
      </c>
      <c r="C300" s="89">
        <v>1</v>
      </c>
      <c r="D300" s="89">
        <v>1</v>
      </c>
      <c r="E300" s="89">
        <v>1</v>
      </c>
      <c r="F300" s="89">
        <v>4</v>
      </c>
      <c r="G300" s="89">
        <v>0</v>
      </c>
      <c r="H300" s="89">
        <v>0</v>
      </c>
      <c r="I300" s="85"/>
      <c r="J300" s="88"/>
      <c r="K300" s="87"/>
      <c r="L300" s="87" t="s">
        <v>547</v>
      </c>
      <c r="M300" s="87"/>
      <c r="N300" s="86"/>
      <c r="O300" s="87"/>
      <c r="P300" s="38"/>
      <c r="Q300" s="18">
        <f t="shared" ref="Q300:AC300" si="75">+Q16</f>
        <v>0</v>
      </c>
      <c r="R300" s="18">
        <f t="shared" si="75"/>
        <v>0</v>
      </c>
      <c r="S300" s="18">
        <f t="shared" si="75"/>
        <v>0</v>
      </c>
      <c r="T300" s="18">
        <f t="shared" si="75"/>
        <v>0</v>
      </c>
      <c r="U300" s="18">
        <f t="shared" si="75"/>
        <v>0</v>
      </c>
      <c r="V300" s="18">
        <f t="shared" si="75"/>
        <v>0</v>
      </c>
      <c r="W300" s="18">
        <f t="shared" si="75"/>
        <v>0</v>
      </c>
      <c r="X300" s="18">
        <f t="shared" si="75"/>
        <v>0</v>
      </c>
      <c r="Y300" s="18">
        <f t="shared" si="75"/>
        <v>0</v>
      </c>
      <c r="Z300" s="18">
        <f t="shared" si="75"/>
        <v>0</v>
      </c>
      <c r="AA300" s="18">
        <f t="shared" si="75"/>
        <v>0</v>
      </c>
      <c r="AB300" s="18">
        <f t="shared" si="75"/>
        <v>0</v>
      </c>
      <c r="AC300" s="18">
        <f t="shared" si="75"/>
        <v>0</v>
      </c>
      <c r="AD300" s="14"/>
    </row>
    <row r="301" spans="1:30" ht="12.75" customHeight="1" x14ac:dyDescent="0.2">
      <c r="A301" s="89" t="s">
        <v>548</v>
      </c>
      <c r="B301" s="89">
        <v>5</v>
      </c>
      <c r="C301" s="89">
        <v>1</v>
      </c>
      <c r="D301" s="89">
        <v>1</v>
      </c>
      <c r="E301" s="89">
        <v>2</v>
      </c>
      <c r="F301" s="89">
        <v>0</v>
      </c>
      <c r="G301" s="89">
        <v>0</v>
      </c>
      <c r="H301" s="89">
        <v>0</v>
      </c>
      <c r="I301" s="85"/>
      <c r="J301" s="88"/>
      <c r="K301" s="87" t="s">
        <v>549</v>
      </c>
      <c r="L301" s="86"/>
      <c r="M301" s="87"/>
      <c r="N301" s="87"/>
      <c r="O301" s="87"/>
      <c r="P301" s="38"/>
      <c r="Q301" s="18">
        <f t="shared" ref="Q301:AC301" si="76">+Q29+Q57</f>
        <v>0</v>
      </c>
      <c r="R301" s="18">
        <f t="shared" si="76"/>
        <v>0</v>
      </c>
      <c r="S301" s="18">
        <f t="shared" si="76"/>
        <v>0</v>
      </c>
      <c r="T301" s="18">
        <f t="shared" si="76"/>
        <v>0</v>
      </c>
      <c r="U301" s="18">
        <f t="shared" si="76"/>
        <v>0</v>
      </c>
      <c r="V301" s="18">
        <f t="shared" si="76"/>
        <v>0</v>
      </c>
      <c r="W301" s="18">
        <f t="shared" si="76"/>
        <v>0</v>
      </c>
      <c r="X301" s="18">
        <f t="shared" si="76"/>
        <v>0</v>
      </c>
      <c r="Y301" s="18">
        <f t="shared" si="76"/>
        <v>0</v>
      </c>
      <c r="Z301" s="18">
        <f t="shared" si="76"/>
        <v>0</v>
      </c>
      <c r="AA301" s="18">
        <f t="shared" si="76"/>
        <v>0</v>
      </c>
      <c r="AB301" s="18">
        <f t="shared" si="76"/>
        <v>0</v>
      </c>
      <c r="AC301" s="18">
        <f t="shared" si="76"/>
        <v>0</v>
      </c>
      <c r="AD301" s="14"/>
    </row>
    <row r="302" spans="1:30" ht="12.75" customHeight="1" x14ac:dyDescent="0.2">
      <c r="A302" s="89" t="s">
        <v>550</v>
      </c>
      <c r="B302" s="89">
        <v>5</v>
      </c>
      <c r="C302" s="89">
        <v>1</v>
      </c>
      <c r="D302" s="89">
        <v>1</v>
      </c>
      <c r="E302" s="89">
        <v>3</v>
      </c>
      <c r="F302" s="89">
        <v>0</v>
      </c>
      <c r="G302" s="89">
        <v>0</v>
      </c>
      <c r="H302" s="89">
        <v>0</v>
      </c>
      <c r="I302" s="85"/>
      <c r="J302" s="88"/>
      <c r="K302" s="87" t="s">
        <v>551</v>
      </c>
      <c r="L302" s="86"/>
      <c r="M302" s="87"/>
      <c r="N302" s="87"/>
      <c r="O302" s="87"/>
      <c r="P302" s="38"/>
      <c r="Q302" s="18">
        <f t="shared" ref="Q302:AC302" si="77">+Q69-Q285</f>
        <v>0</v>
      </c>
      <c r="R302" s="18">
        <f t="shared" si="77"/>
        <v>0</v>
      </c>
      <c r="S302" s="18">
        <f t="shared" si="77"/>
        <v>0</v>
      </c>
      <c r="T302" s="18">
        <f t="shared" si="77"/>
        <v>0</v>
      </c>
      <c r="U302" s="18">
        <f t="shared" si="77"/>
        <v>0</v>
      </c>
      <c r="V302" s="18">
        <f t="shared" si="77"/>
        <v>0</v>
      </c>
      <c r="W302" s="18">
        <f t="shared" si="77"/>
        <v>0</v>
      </c>
      <c r="X302" s="18">
        <f t="shared" si="77"/>
        <v>0</v>
      </c>
      <c r="Y302" s="18">
        <f t="shared" si="77"/>
        <v>0</v>
      </c>
      <c r="Z302" s="18">
        <f t="shared" si="77"/>
        <v>0</v>
      </c>
      <c r="AA302" s="18">
        <f t="shared" si="77"/>
        <v>0</v>
      </c>
      <c r="AB302" s="18">
        <f t="shared" si="77"/>
        <v>0</v>
      </c>
      <c r="AC302" s="18">
        <f t="shared" si="77"/>
        <v>0</v>
      </c>
      <c r="AD302" s="14"/>
    </row>
    <row r="303" spans="1:30" ht="12.75" customHeight="1" x14ac:dyDescent="0.2">
      <c r="A303" s="89" t="s">
        <v>552</v>
      </c>
      <c r="B303" s="89">
        <v>5</v>
      </c>
      <c r="C303" s="89">
        <v>1</v>
      </c>
      <c r="D303" s="89">
        <v>1</v>
      </c>
      <c r="E303" s="89">
        <v>4</v>
      </c>
      <c r="F303" s="89">
        <v>0</v>
      </c>
      <c r="G303" s="89">
        <v>0</v>
      </c>
      <c r="H303" s="89">
        <v>0</v>
      </c>
      <c r="I303" s="85"/>
      <c r="J303" s="88"/>
      <c r="K303" s="87" t="s">
        <v>553</v>
      </c>
      <c r="L303" s="86"/>
      <c r="M303" s="87"/>
      <c r="N303" s="87"/>
      <c r="O303" s="87"/>
      <c r="P303" s="38"/>
      <c r="Q303" s="18">
        <f t="shared" ref="Q303:AC303" si="78">-Q284</f>
        <v>0</v>
      </c>
      <c r="R303" s="18">
        <f t="shared" si="78"/>
        <v>0</v>
      </c>
      <c r="S303" s="18">
        <f t="shared" si="78"/>
        <v>0</v>
      </c>
      <c r="T303" s="18">
        <f t="shared" si="78"/>
        <v>0</v>
      </c>
      <c r="U303" s="18">
        <f t="shared" si="78"/>
        <v>0</v>
      </c>
      <c r="V303" s="18">
        <f t="shared" si="78"/>
        <v>0</v>
      </c>
      <c r="W303" s="18">
        <f t="shared" si="78"/>
        <v>0</v>
      </c>
      <c r="X303" s="18">
        <f t="shared" si="78"/>
        <v>0</v>
      </c>
      <c r="Y303" s="18">
        <f t="shared" si="78"/>
        <v>0</v>
      </c>
      <c r="Z303" s="18">
        <f t="shared" si="78"/>
        <v>0</v>
      </c>
      <c r="AA303" s="18">
        <f t="shared" si="78"/>
        <v>0</v>
      </c>
      <c r="AB303" s="18">
        <f t="shared" si="78"/>
        <v>0</v>
      </c>
      <c r="AC303" s="18">
        <f t="shared" si="78"/>
        <v>0</v>
      </c>
      <c r="AD303" s="14"/>
    </row>
    <row r="304" spans="1:30" ht="12.75" customHeight="1" x14ac:dyDescent="0.2">
      <c r="A304" s="84" t="s">
        <v>554</v>
      </c>
      <c r="B304" s="84">
        <v>5</v>
      </c>
      <c r="C304" s="84">
        <v>1</v>
      </c>
      <c r="D304" s="84">
        <v>2</v>
      </c>
      <c r="E304" s="84">
        <v>0</v>
      </c>
      <c r="F304" s="84">
        <v>0</v>
      </c>
      <c r="G304" s="84">
        <v>0</v>
      </c>
      <c r="H304" s="84">
        <v>0</v>
      </c>
      <c r="I304" s="85"/>
      <c r="J304" s="88" t="s">
        <v>555</v>
      </c>
      <c r="K304" s="86"/>
      <c r="L304" s="87"/>
      <c r="M304" s="87"/>
      <c r="N304" s="87"/>
      <c r="O304" s="87"/>
      <c r="P304" s="38"/>
      <c r="Q304" s="13">
        <f t="shared" ref="Q304:AC304" si="79">+Q305+Q310+Q311+Q312+Q313+Q314+Q315</f>
        <v>3637292</v>
      </c>
      <c r="R304" s="13">
        <f t="shared" si="79"/>
        <v>6942765</v>
      </c>
      <c r="S304" s="13">
        <f t="shared" si="79"/>
        <v>6370849</v>
      </c>
      <c r="T304" s="13">
        <f t="shared" si="79"/>
        <v>8363704</v>
      </c>
      <c r="U304" s="13">
        <f t="shared" si="79"/>
        <v>6467523</v>
      </c>
      <c r="V304" s="13">
        <f t="shared" si="79"/>
        <v>14295113</v>
      </c>
      <c r="W304" s="13">
        <f t="shared" si="79"/>
        <v>0</v>
      </c>
      <c r="X304" s="13">
        <f t="shared" si="79"/>
        <v>0</v>
      </c>
      <c r="Y304" s="13">
        <f t="shared" si="79"/>
        <v>0</v>
      </c>
      <c r="Z304" s="13">
        <f t="shared" si="79"/>
        <v>0</v>
      </c>
      <c r="AA304" s="13">
        <f t="shared" si="79"/>
        <v>0</v>
      </c>
      <c r="AB304" s="13">
        <f t="shared" si="79"/>
        <v>0</v>
      </c>
      <c r="AC304" s="13">
        <f t="shared" si="79"/>
        <v>0</v>
      </c>
      <c r="AD304" s="14"/>
    </row>
    <row r="305" spans="1:30" ht="12.75" customHeight="1" x14ac:dyDescent="0.2">
      <c r="A305" s="89" t="s">
        <v>556</v>
      </c>
      <c r="B305" s="89">
        <v>5</v>
      </c>
      <c r="C305" s="89">
        <v>1</v>
      </c>
      <c r="D305" s="89">
        <v>2</v>
      </c>
      <c r="E305" s="89">
        <v>1</v>
      </c>
      <c r="F305" s="89">
        <v>0</v>
      </c>
      <c r="G305" s="89">
        <v>0</v>
      </c>
      <c r="H305" s="89">
        <v>0</v>
      </c>
      <c r="I305" s="85"/>
      <c r="J305" s="88"/>
      <c r="K305" s="87" t="s">
        <v>557</v>
      </c>
      <c r="L305" s="87"/>
      <c r="M305" s="86"/>
      <c r="N305" s="87"/>
      <c r="O305" s="87"/>
      <c r="P305" s="38"/>
      <c r="Q305" s="18">
        <f t="shared" ref="Q305:AC305" si="80">+Q306+Q307+Q308+Q309</f>
        <v>3171962</v>
      </c>
      <c r="R305" s="18">
        <f t="shared" si="80"/>
        <v>6942765</v>
      </c>
      <c r="S305" s="18">
        <f t="shared" si="80"/>
        <v>6370849</v>
      </c>
      <c r="T305" s="18">
        <f t="shared" si="80"/>
        <v>8363704</v>
      </c>
      <c r="U305" s="18">
        <f t="shared" si="80"/>
        <v>5712718</v>
      </c>
      <c r="V305" s="18">
        <f t="shared" si="80"/>
        <v>13963502</v>
      </c>
      <c r="W305" s="18">
        <f t="shared" si="80"/>
        <v>0</v>
      </c>
      <c r="X305" s="18">
        <f t="shared" si="80"/>
        <v>0</v>
      </c>
      <c r="Y305" s="18">
        <f t="shared" si="80"/>
        <v>0</v>
      </c>
      <c r="Z305" s="18">
        <f t="shared" si="80"/>
        <v>0</v>
      </c>
      <c r="AA305" s="18">
        <f t="shared" si="80"/>
        <v>0</v>
      </c>
      <c r="AB305" s="18">
        <f t="shared" si="80"/>
        <v>0</v>
      </c>
      <c r="AC305" s="18">
        <f t="shared" si="80"/>
        <v>0</v>
      </c>
      <c r="AD305" s="14"/>
    </row>
    <row r="306" spans="1:30" ht="12.75" customHeight="1" x14ac:dyDescent="0.2">
      <c r="A306" s="89" t="s">
        <v>558</v>
      </c>
      <c r="B306" s="89">
        <v>5</v>
      </c>
      <c r="C306" s="89">
        <v>1</v>
      </c>
      <c r="D306" s="89">
        <v>2</v>
      </c>
      <c r="E306" s="89">
        <v>1</v>
      </c>
      <c r="F306" s="89">
        <v>1</v>
      </c>
      <c r="G306" s="89">
        <v>0</v>
      </c>
      <c r="H306" s="89">
        <v>0</v>
      </c>
      <c r="I306" s="85"/>
      <c r="J306" s="88"/>
      <c r="K306" s="87"/>
      <c r="L306" s="87" t="s">
        <v>225</v>
      </c>
      <c r="M306" s="86"/>
      <c r="N306" s="87"/>
      <c r="O306" s="87"/>
      <c r="P306" s="38"/>
      <c r="Q306" s="18">
        <f t="shared" ref="Q306:AC306" si="81">+Q112</f>
        <v>1287417</v>
      </c>
      <c r="R306" s="18">
        <f t="shared" si="81"/>
        <v>1138491</v>
      </c>
      <c r="S306" s="18">
        <f t="shared" si="81"/>
        <v>1288721</v>
      </c>
      <c r="T306" s="18">
        <f t="shared" si="81"/>
        <v>1868944</v>
      </c>
      <c r="U306" s="18">
        <f t="shared" si="81"/>
        <v>1284676</v>
      </c>
      <c r="V306" s="18">
        <f t="shared" si="81"/>
        <v>1120146</v>
      </c>
      <c r="W306" s="18">
        <f t="shared" si="81"/>
        <v>0</v>
      </c>
      <c r="X306" s="18">
        <f t="shared" si="81"/>
        <v>0</v>
      </c>
      <c r="Y306" s="18">
        <f t="shared" si="81"/>
        <v>0</v>
      </c>
      <c r="Z306" s="18">
        <f t="shared" si="81"/>
        <v>0</v>
      </c>
      <c r="AA306" s="18">
        <f t="shared" si="81"/>
        <v>0</v>
      </c>
      <c r="AB306" s="18">
        <f t="shared" si="81"/>
        <v>0</v>
      </c>
      <c r="AC306" s="18">
        <f t="shared" si="81"/>
        <v>0</v>
      </c>
      <c r="AD306" s="14"/>
    </row>
    <row r="307" spans="1:30" ht="12.75" customHeight="1" x14ac:dyDescent="0.2">
      <c r="A307" s="89" t="s">
        <v>559</v>
      </c>
      <c r="B307" s="89">
        <v>5</v>
      </c>
      <c r="C307" s="89">
        <v>1</v>
      </c>
      <c r="D307" s="89">
        <v>2</v>
      </c>
      <c r="E307" s="89">
        <v>1</v>
      </c>
      <c r="F307" s="89">
        <v>2</v>
      </c>
      <c r="G307" s="89">
        <v>0</v>
      </c>
      <c r="H307" s="89">
        <v>0</v>
      </c>
      <c r="I307" s="85"/>
      <c r="J307" s="88"/>
      <c r="K307" s="87"/>
      <c r="L307" s="87" t="s">
        <v>560</v>
      </c>
      <c r="M307" s="86"/>
      <c r="N307" s="87"/>
      <c r="O307" s="87"/>
      <c r="P307" s="38"/>
      <c r="Q307" s="18">
        <f t="shared" ref="Q307:AC307" si="82">Q121+Q132</f>
        <v>1884545</v>
      </c>
      <c r="R307" s="18">
        <f t="shared" si="82"/>
        <v>5804274</v>
      </c>
      <c r="S307" s="18">
        <f t="shared" si="82"/>
        <v>5082128</v>
      </c>
      <c r="T307" s="18">
        <f t="shared" si="82"/>
        <v>6494760</v>
      </c>
      <c r="U307" s="18">
        <f t="shared" si="82"/>
        <v>4428042</v>
      </c>
      <c r="V307" s="18">
        <f t="shared" si="82"/>
        <v>12843356</v>
      </c>
      <c r="W307" s="18">
        <f t="shared" si="82"/>
        <v>0</v>
      </c>
      <c r="X307" s="18">
        <f t="shared" si="82"/>
        <v>0</v>
      </c>
      <c r="Y307" s="18">
        <f t="shared" si="82"/>
        <v>0</v>
      </c>
      <c r="Z307" s="18">
        <f t="shared" si="82"/>
        <v>0</v>
      </c>
      <c r="AA307" s="18">
        <f t="shared" si="82"/>
        <v>0</v>
      </c>
      <c r="AB307" s="18">
        <f t="shared" si="82"/>
        <v>0</v>
      </c>
      <c r="AC307" s="18">
        <f t="shared" si="82"/>
        <v>0</v>
      </c>
      <c r="AD307" s="14"/>
    </row>
    <row r="308" spans="1:30" ht="12.75" customHeight="1" x14ac:dyDescent="0.2">
      <c r="A308" s="89" t="s">
        <v>561</v>
      </c>
      <c r="B308" s="89">
        <v>5</v>
      </c>
      <c r="C308" s="89">
        <v>1</v>
      </c>
      <c r="D308" s="89">
        <v>2</v>
      </c>
      <c r="E308" s="89">
        <v>1</v>
      </c>
      <c r="F308" s="89">
        <v>3</v>
      </c>
      <c r="G308" s="89">
        <v>0</v>
      </c>
      <c r="H308" s="89">
        <v>0</v>
      </c>
      <c r="I308" s="85"/>
      <c r="J308" s="88"/>
      <c r="K308" s="87"/>
      <c r="L308" s="87" t="s">
        <v>389</v>
      </c>
      <c r="M308" s="86"/>
      <c r="N308" s="87"/>
      <c r="O308" s="87"/>
      <c r="P308" s="38"/>
      <c r="Q308" s="18">
        <f t="shared" ref="Q308:AC308" si="83">+Q205</f>
        <v>0</v>
      </c>
      <c r="R308" s="18">
        <f t="shared" si="83"/>
        <v>0</v>
      </c>
      <c r="S308" s="18">
        <f t="shared" si="83"/>
        <v>0</v>
      </c>
      <c r="T308" s="18">
        <f t="shared" si="83"/>
        <v>0</v>
      </c>
      <c r="U308" s="18">
        <f t="shared" si="83"/>
        <v>0</v>
      </c>
      <c r="V308" s="18">
        <f t="shared" si="83"/>
        <v>0</v>
      </c>
      <c r="W308" s="18">
        <f t="shared" si="83"/>
        <v>0</v>
      </c>
      <c r="X308" s="18">
        <f t="shared" si="83"/>
        <v>0</v>
      </c>
      <c r="Y308" s="18">
        <f t="shared" si="83"/>
        <v>0</v>
      </c>
      <c r="Z308" s="18">
        <f t="shared" si="83"/>
        <v>0</v>
      </c>
      <c r="AA308" s="18">
        <f t="shared" si="83"/>
        <v>0</v>
      </c>
      <c r="AB308" s="18">
        <f t="shared" si="83"/>
        <v>0</v>
      </c>
      <c r="AC308" s="18">
        <f t="shared" si="83"/>
        <v>0</v>
      </c>
      <c r="AD308" s="14"/>
    </row>
    <row r="309" spans="1:30" ht="12.75" customHeight="1" x14ac:dyDescent="0.2">
      <c r="A309" s="89" t="s">
        <v>562</v>
      </c>
      <c r="B309" s="89">
        <v>5</v>
      </c>
      <c r="C309" s="89">
        <v>1</v>
      </c>
      <c r="D309" s="89">
        <v>2</v>
      </c>
      <c r="E309" s="89">
        <v>1</v>
      </c>
      <c r="F309" s="89">
        <v>5</v>
      </c>
      <c r="G309" s="89">
        <v>0</v>
      </c>
      <c r="H309" s="89">
        <v>0</v>
      </c>
      <c r="I309" s="85"/>
      <c r="J309" s="88"/>
      <c r="K309" s="87"/>
      <c r="L309" s="87" t="s">
        <v>563</v>
      </c>
      <c r="M309" s="86"/>
      <c r="N309" s="87"/>
      <c r="O309" s="87"/>
      <c r="P309" s="38"/>
      <c r="Q309" s="18">
        <f t="shared" ref="Q309:AC309" si="84">+Q165+Q181+Q203+Q216+Q219+Q222+Q225</f>
        <v>0</v>
      </c>
      <c r="R309" s="18">
        <f t="shared" si="84"/>
        <v>0</v>
      </c>
      <c r="S309" s="18">
        <f t="shared" si="84"/>
        <v>0</v>
      </c>
      <c r="T309" s="18">
        <f t="shared" si="84"/>
        <v>0</v>
      </c>
      <c r="U309" s="18">
        <f t="shared" si="84"/>
        <v>0</v>
      </c>
      <c r="V309" s="18">
        <f t="shared" si="84"/>
        <v>0</v>
      </c>
      <c r="W309" s="18">
        <f t="shared" si="84"/>
        <v>0</v>
      </c>
      <c r="X309" s="18">
        <f t="shared" si="84"/>
        <v>0</v>
      </c>
      <c r="Y309" s="18">
        <f t="shared" si="84"/>
        <v>0</v>
      </c>
      <c r="Z309" s="18">
        <f t="shared" si="84"/>
        <v>0</v>
      </c>
      <c r="AA309" s="18">
        <f t="shared" si="84"/>
        <v>0</v>
      </c>
      <c r="AB309" s="18">
        <f t="shared" si="84"/>
        <v>0</v>
      </c>
      <c r="AC309" s="18">
        <f t="shared" si="84"/>
        <v>0</v>
      </c>
      <c r="AD309" s="14"/>
    </row>
    <row r="310" spans="1:30" ht="12.75" customHeight="1" x14ac:dyDescent="0.2">
      <c r="A310" s="89" t="s">
        <v>564</v>
      </c>
      <c r="B310" s="89">
        <v>5</v>
      </c>
      <c r="C310" s="89">
        <v>1</v>
      </c>
      <c r="D310" s="89">
        <v>2</v>
      </c>
      <c r="E310" s="89">
        <v>2</v>
      </c>
      <c r="F310" s="89">
        <v>0</v>
      </c>
      <c r="G310" s="89">
        <v>0</v>
      </c>
      <c r="H310" s="89">
        <v>0</v>
      </c>
      <c r="I310" s="85"/>
      <c r="J310" s="88"/>
      <c r="K310" s="87" t="s">
        <v>565</v>
      </c>
      <c r="L310" s="87"/>
      <c r="M310" s="86"/>
      <c r="N310" s="87"/>
      <c r="O310" s="87"/>
      <c r="P310" s="38"/>
      <c r="Q310" s="18">
        <f t="shared" ref="Q310:AC310" si="85">+Q142+Q153</f>
        <v>0</v>
      </c>
      <c r="R310" s="18">
        <f t="shared" si="85"/>
        <v>0</v>
      </c>
      <c r="S310" s="18">
        <f t="shared" si="85"/>
        <v>0</v>
      </c>
      <c r="T310" s="18">
        <f t="shared" si="85"/>
        <v>0</v>
      </c>
      <c r="U310" s="18">
        <f t="shared" si="85"/>
        <v>754805</v>
      </c>
      <c r="V310" s="18">
        <f t="shared" si="85"/>
        <v>0</v>
      </c>
      <c r="W310" s="18">
        <f t="shared" si="85"/>
        <v>0</v>
      </c>
      <c r="X310" s="18">
        <f t="shared" si="85"/>
        <v>0</v>
      </c>
      <c r="Y310" s="18">
        <f t="shared" si="85"/>
        <v>0</v>
      </c>
      <c r="Z310" s="18">
        <f t="shared" si="85"/>
        <v>0</v>
      </c>
      <c r="AA310" s="18">
        <f t="shared" si="85"/>
        <v>0</v>
      </c>
      <c r="AB310" s="18">
        <f t="shared" si="85"/>
        <v>0</v>
      </c>
      <c r="AC310" s="18">
        <f t="shared" si="85"/>
        <v>0</v>
      </c>
      <c r="AD310" s="14"/>
    </row>
    <row r="311" spans="1:30" ht="12.75" customHeight="1" x14ac:dyDescent="0.2">
      <c r="A311" s="89" t="s">
        <v>566</v>
      </c>
      <c r="B311" s="89">
        <v>5</v>
      </c>
      <c r="C311" s="89">
        <v>1</v>
      </c>
      <c r="D311" s="89">
        <v>2</v>
      </c>
      <c r="E311" s="89">
        <v>3</v>
      </c>
      <c r="F311" s="89">
        <v>0</v>
      </c>
      <c r="G311" s="89">
        <v>0</v>
      </c>
      <c r="H311" s="89">
        <v>0</v>
      </c>
      <c r="I311" s="85"/>
      <c r="J311" s="88"/>
      <c r="K311" s="87" t="s">
        <v>567</v>
      </c>
      <c r="L311" s="87"/>
      <c r="M311" s="86"/>
      <c r="N311" s="87"/>
      <c r="O311" s="87"/>
      <c r="P311" s="38"/>
      <c r="Q311" s="18">
        <f t="shared" ref="Q311:AC311" si="86">+Q160+Q161+Q162+Q163</f>
        <v>0</v>
      </c>
      <c r="R311" s="18">
        <f t="shared" si="86"/>
        <v>0</v>
      </c>
      <c r="S311" s="18">
        <f t="shared" si="86"/>
        <v>0</v>
      </c>
      <c r="T311" s="18">
        <f t="shared" si="86"/>
        <v>0</v>
      </c>
      <c r="U311" s="18">
        <f t="shared" si="86"/>
        <v>0</v>
      </c>
      <c r="V311" s="18">
        <f t="shared" si="86"/>
        <v>0</v>
      </c>
      <c r="W311" s="18">
        <f t="shared" si="86"/>
        <v>0</v>
      </c>
      <c r="X311" s="18">
        <f t="shared" si="86"/>
        <v>0</v>
      </c>
      <c r="Y311" s="18">
        <f t="shared" si="86"/>
        <v>0</v>
      </c>
      <c r="Z311" s="18">
        <f t="shared" si="86"/>
        <v>0</v>
      </c>
      <c r="AA311" s="18">
        <f t="shared" si="86"/>
        <v>0</v>
      </c>
      <c r="AB311" s="18">
        <f t="shared" si="86"/>
        <v>0</v>
      </c>
      <c r="AC311" s="18">
        <f t="shared" si="86"/>
        <v>0</v>
      </c>
      <c r="AD311" s="14"/>
    </row>
    <row r="312" spans="1:30" ht="12.75" customHeight="1" x14ac:dyDescent="0.2">
      <c r="A312" s="89" t="s">
        <v>568</v>
      </c>
      <c r="B312" s="89">
        <v>5</v>
      </c>
      <c r="C312" s="89">
        <v>1</v>
      </c>
      <c r="D312" s="89">
        <v>2</v>
      </c>
      <c r="E312" s="89">
        <v>4</v>
      </c>
      <c r="F312" s="89">
        <v>0</v>
      </c>
      <c r="G312" s="89">
        <v>0</v>
      </c>
      <c r="H312" s="89">
        <v>0</v>
      </c>
      <c r="I312" s="85"/>
      <c r="J312" s="88"/>
      <c r="K312" s="87" t="s">
        <v>317</v>
      </c>
      <c r="L312" s="86"/>
      <c r="M312" s="86"/>
      <c r="N312" s="87"/>
      <c r="O312" s="87"/>
      <c r="P312" s="38"/>
      <c r="Q312" s="18">
        <f t="shared" ref="Q312:AC312" si="87">+Q158+Q192+Q204++Q217+Q220+Q223+Q226</f>
        <v>0</v>
      </c>
      <c r="R312" s="18">
        <f t="shared" si="87"/>
        <v>0</v>
      </c>
      <c r="S312" s="18">
        <f t="shared" si="87"/>
        <v>0</v>
      </c>
      <c r="T312" s="18">
        <f t="shared" si="87"/>
        <v>0</v>
      </c>
      <c r="U312" s="18">
        <f t="shared" si="87"/>
        <v>0</v>
      </c>
      <c r="V312" s="18">
        <f t="shared" si="87"/>
        <v>0</v>
      </c>
      <c r="W312" s="18">
        <f t="shared" si="87"/>
        <v>0</v>
      </c>
      <c r="X312" s="18">
        <f t="shared" si="87"/>
        <v>0</v>
      </c>
      <c r="Y312" s="18">
        <f t="shared" si="87"/>
        <v>0</v>
      </c>
      <c r="Z312" s="18">
        <f t="shared" si="87"/>
        <v>0</v>
      </c>
      <c r="AA312" s="18">
        <f t="shared" si="87"/>
        <v>0</v>
      </c>
      <c r="AB312" s="18">
        <f t="shared" si="87"/>
        <v>0</v>
      </c>
      <c r="AC312" s="18">
        <f t="shared" si="87"/>
        <v>0</v>
      </c>
      <c r="AD312" s="14"/>
    </row>
    <row r="313" spans="1:30" ht="12.75" customHeight="1" x14ac:dyDescent="0.2">
      <c r="A313" s="89" t="s">
        <v>569</v>
      </c>
      <c r="B313" s="89">
        <v>5</v>
      </c>
      <c r="C313" s="89">
        <v>1</v>
      </c>
      <c r="D313" s="89">
        <v>2</v>
      </c>
      <c r="E313" s="89">
        <v>6</v>
      </c>
      <c r="F313" s="89">
        <v>1</v>
      </c>
      <c r="G313" s="89">
        <v>0</v>
      </c>
      <c r="H313" s="89">
        <v>0</v>
      </c>
      <c r="I313" s="85"/>
      <c r="J313" s="88"/>
      <c r="K313" s="87" t="s">
        <v>570</v>
      </c>
      <c r="L313" s="87"/>
      <c r="M313" s="86"/>
      <c r="N313" s="87"/>
      <c r="O313" s="87"/>
      <c r="P313" s="38"/>
      <c r="Q313" s="18">
        <f t="shared" ref="Q313:AC313" si="88">+Q166</f>
        <v>0</v>
      </c>
      <c r="R313" s="18">
        <f t="shared" si="88"/>
        <v>0</v>
      </c>
      <c r="S313" s="18">
        <f t="shared" si="88"/>
        <v>0</v>
      </c>
      <c r="T313" s="18">
        <f t="shared" si="88"/>
        <v>0</v>
      </c>
      <c r="U313" s="18">
        <f t="shared" si="88"/>
        <v>0</v>
      </c>
      <c r="V313" s="18">
        <f t="shared" si="88"/>
        <v>0</v>
      </c>
      <c r="W313" s="18">
        <f t="shared" si="88"/>
        <v>0</v>
      </c>
      <c r="X313" s="18">
        <f t="shared" si="88"/>
        <v>0</v>
      </c>
      <c r="Y313" s="18">
        <f t="shared" si="88"/>
        <v>0</v>
      </c>
      <c r="Z313" s="18">
        <f t="shared" si="88"/>
        <v>0</v>
      </c>
      <c r="AA313" s="18">
        <f t="shared" si="88"/>
        <v>0</v>
      </c>
      <c r="AB313" s="18">
        <f t="shared" si="88"/>
        <v>0</v>
      </c>
      <c r="AC313" s="18">
        <f t="shared" si="88"/>
        <v>0</v>
      </c>
      <c r="AD313" s="14"/>
    </row>
    <row r="314" spans="1:30" ht="12.75" customHeight="1" x14ac:dyDescent="0.2">
      <c r="A314" s="89" t="s">
        <v>571</v>
      </c>
      <c r="B314" s="89">
        <v>5</v>
      </c>
      <c r="C314" s="89">
        <v>1</v>
      </c>
      <c r="D314" s="89">
        <v>2</v>
      </c>
      <c r="E314" s="89">
        <v>7</v>
      </c>
      <c r="F314" s="89">
        <v>0</v>
      </c>
      <c r="G314" s="89">
        <v>0</v>
      </c>
      <c r="H314" s="89">
        <v>0</v>
      </c>
      <c r="I314" s="85"/>
      <c r="J314" s="88"/>
      <c r="K314" s="87" t="s">
        <v>572</v>
      </c>
      <c r="L314" s="87"/>
      <c r="M314" s="86"/>
      <c r="N314" s="87"/>
      <c r="O314" s="87"/>
      <c r="P314" s="38"/>
      <c r="Q314" s="18">
        <f t="shared" ref="Q314:AC314" si="89">+Q227+Q255</f>
        <v>465330</v>
      </c>
      <c r="R314" s="18">
        <f t="shared" si="89"/>
        <v>0</v>
      </c>
      <c r="S314" s="18">
        <f t="shared" si="89"/>
        <v>0</v>
      </c>
      <c r="T314" s="18">
        <f t="shared" si="89"/>
        <v>0</v>
      </c>
      <c r="U314" s="18">
        <f t="shared" si="89"/>
        <v>0</v>
      </c>
      <c r="V314" s="18">
        <f t="shared" si="89"/>
        <v>331611</v>
      </c>
      <c r="W314" s="18">
        <f t="shared" si="89"/>
        <v>0</v>
      </c>
      <c r="X314" s="18">
        <f t="shared" si="89"/>
        <v>0</v>
      </c>
      <c r="Y314" s="18">
        <f t="shared" si="89"/>
        <v>0</v>
      </c>
      <c r="Z314" s="18">
        <f t="shared" si="89"/>
        <v>0</v>
      </c>
      <c r="AA314" s="18">
        <f t="shared" si="89"/>
        <v>0</v>
      </c>
      <c r="AB314" s="18">
        <f t="shared" si="89"/>
        <v>0</v>
      </c>
      <c r="AC314" s="18">
        <f t="shared" si="89"/>
        <v>0</v>
      </c>
      <c r="AD314" s="14"/>
    </row>
    <row r="315" spans="1:30" ht="12.75" customHeight="1" x14ac:dyDescent="0.2">
      <c r="A315" s="89" t="s">
        <v>573</v>
      </c>
      <c r="B315" s="89">
        <v>5</v>
      </c>
      <c r="C315" s="89">
        <v>1</v>
      </c>
      <c r="D315" s="89">
        <v>2</v>
      </c>
      <c r="E315" s="89">
        <v>8</v>
      </c>
      <c r="F315" s="89">
        <v>0</v>
      </c>
      <c r="G315" s="89">
        <v>0</v>
      </c>
      <c r="H315" s="89">
        <v>0</v>
      </c>
      <c r="I315" s="85"/>
      <c r="J315" s="88"/>
      <c r="K315" s="87" t="s">
        <v>574</v>
      </c>
      <c r="L315" s="87"/>
      <c r="M315" s="86"/>
      <c r="N315" s="87"/>
      <c r="O315" s="87"/>
      <c r="P315" s="38"/>
      <c r="Q315" s="18">
        <f t="shared" ref="Q315:AC315" si="90">-Q68+Q164</f>
        <v>0</v>
      </c>
      <c r="R315" s="18">
        <f t="shared" si="90"/>
        <v>0</v>
      </c>
      <c r="S315" s="18">
        <f t="shared" si="90"/>
        <v>0</v>
      </c>
      <c r="T315" s="18">
        <f t="shared" si="90"/>
        <v>0</v>
      </c>
      <c r="U315" s="18">
        <f t="shared" si="90"/>
        <v>0</v>
      </c>
      <c r="V315" s="18">
        <f t="shared" si="90"/>
        <v>0</v>
      </c>
      <c r="W315" s="18">
        <f t="shared" si="90"/>
        <v>0</v>
      </c>
      <c r="X315" s="18">
        <f t="shared" si="90"/>
        <v>0</v>
      </c>
      <c r="Y315" s="18">
        <f t="shared" si="90"/>
        <v>0</v>
      </c>
      <c r="Z315" s="18">
        <f t="shared" si="90"/>
        <v>0</v>
      </c>
      <c r="AA315" s="18">
        <f t="shared" si="90"/>
        <v>0</v>
      </c>
      <c r="AB315" s="18">
        <f t="shared" si="90"/>
        <v>0</v>
      </c>
      <c r="AC315" s="18">
        <f t="shared" si="90"/>
        <v>0</v>
      </c>
      <c r="AD315" s="14"/>
    </row>
    <row r="316" spans="1:30" ht="12.75" customHeight="1" x14ac:dyDescent="0.2">
      <c r="A316" s="84" t="s">
        <v>575</v>
      </c>
      <c r="B316" s="84">
        <v>5</v>
      </c>
      <c r="C316" s="84">
        <v>1</v>
      </c>
      <c r="D316" s="84">
        <v>3</v>
      </c>
      <c r="E316" s="84">
        <v>0</v>
      </c>
      <c r="F316" s="84">
        <v>0</v>
      </c>
      <c r="G316" s="84">
        <v>0</v>
      </c>
      <c r="H316" s="84">
        <v>0</v>
      </c>
      <c r="I316" s="85"/>
      <c r="J316" s="88" t="s">
        <v>576</v>
      </c>
      <c r="K316" s="86"/>
      <c r="L316" s="87"/>
      <c r="M316" s="87"/>
      <c r="N316" s="87"/>
      <c r="O316" s="87"/>
      <c r="P316" s="38"/>
      <c r="Q316" s="13">
        <f t="shared" ref="Q316:AC316" si="91">+Q274</f>
        <v>0</v>
      </c>
      <c r="R316" s="13">
        <f t="shared" si="91"/>
        <v>0</v>
      </c>
      <c r="S316" s="13">
        <f t="shared" si="91"/>
        <v>0</v>
      </c>
      <c r="T316" s="13">
        <f t="shared" si="91"/>
        <v>0</v>
      </c>
      <c r="U316" s="13">
        <f t="shared" si="91"/>
        <v>0</v>
      </c>
      <c r="V316" s="13">
        <f t="shared" si="91"/>
        <v>0</v>
      </c>
      <c r="W316" s="13">
        <f t="shared" si="91"/>
        <v>0</v>
      </c>
      <c r="X316" s="13">
        <f t="shared" si="91"/>
        <v>0</v>
      </c>
      <c r="Y316" s="13">
        <f t="shared" si="91"/>
        <v>0</v>
      </c>
      <c r="Z316" s="13">
        <f t="shared" si="91"/>
        <v>0</v>
      </c>
      <c r="AA316" s="13">
        <f t="shared" si="91"/>
        <v>0</v>
      </c>
      <c r="AB316" s="13">
        <f t="shared" si="91"/>
        <v>0</v>
      </c>
      <c r="AC316" s="13">
        <f t="shared" si="91"/>
        <v>0</v>
      </c>
      <c r="AD316" s="14"/>
    </row>
    <row r="317" spans="1:30" ht="12.75" customHeight="1" x14ac:dyDescent="0.2">
      <c r="A317" s="84" t="s">
        <v>577</v>
      </c>
      <c r="B317" s="84">
        <v>5</v>
      </c>
      <c r="C317" s="84">
        <v>1</v>
      </c>
      <c r="D317" s="84">
        <v>4</v>
      </c>
      <c r="E317" s="84">
        <v>0</v>
      </c>
      <c r="F317" s="84">
        <v>0</v>
      </c>
      <c r="G317" s="84">
        <v>0</v>
      </c>
      <c r="H317" s="84">
        <v>0</v>
      </c>
      <c r="I317" s="85"/>
      <c r="J317" s="88" t="s">
        <v>578</v>
      </c>
      <c r="K317" s="90"/>
      <c r="L317" s="88"/>
      <c r="M317" s="88"/>
      <c r="N317" s="88"/>
      <c r="O317" s="88"/>
      <c r="P317" s="91"/>
      <c r="Q317" s="92">
        <f t="shared" ref="Q317:AC317" si="92">+Q293-Q304-Q316</f>
        <v>19922197</v>
      </c>
      <c r="R317" s="92">
        <f t="shared" si="92"/>
        <v>10806074</v>
      </c>
      <c r="S317" s="92">
        <f t="shared" si="92"/>
        <v>34387891</v>
      </c>
      <c r="T317" s="92">
        <f t="shared" si="92"/>
        <v>6586235</v>
      </c>
      <c r="U317" s="92">
        <f t="shared" si="92"/>
        <v>12249675</v>
      </c>
      <c r="V317" s="92">
        <f t="shared" si="92"/>
        <v>5060607</v>
      </c>
      <c r="W317" s="92">
        <f t="shared" si="92"/>
        <v>0</v>
      </c>
      <c r="X317" s="92">
        <f t="shared" si="92"/>
        <v>0</v>
      </c>
      <c r="Y317" s="92">
        <f t="shared" si="92"/>
        <v>0</v>
      </c>
      <c r="Z317" s="92">
        <f t="shared" si="92"/>
        <v>0</v>
      </c>
      <c r="AA317" s="92">
        <f t="shared" si="92"/>
        <v>0</v>
      </c>
      <c r="AB317" s="92">
        <f t="shared" si="92"/>
        <v>0</v>
      </c>
      <c r="AC317" s="92">
        <f t="shared" si="92"/>
        <v>0</v>
      </c>
      <c r="AD317" s="14"/>
    </row>
    <row r="318" spans="1:30" ht="12.75" customHeight="1" x14ac:dyDescent="0.2">
      <c r="A318" s="84" t="s">
        <v>579</v>
      </c>
      <c r="B318" s="84">
        <v>5</v>
      </c>
      <c r="C318" s="84">
        <v>1</v>
      </c>
      <c r="D318" s="84">
        <v>6</v>
      </c>
      <c r="E318" s="84">
        <v>0</v>
      </c>
      <c r="F318" s="84">
        <v>0</v>
      </c>
      <c r="G318" s="84">
        <v>0</v>
      </c>
      <c r="H318" s="84">
        <v>0</v>
      </c>
      <c r="I318" s="93"/>
      <c r="J318" s="88" t="s">
        <v>580</v>
      </c>
      <c r="K318" s="87"/>
      <c r="L318" s="86"/>
      <c r="M318" s="87"/>
      <c r="N318" s="87"/>
      <c r="O318" s="87"/>
      <c r="P318" s="38"/>
      <c r="Q318" s="94">
        <f t="shared" ref="Q318:AC318" si="93">+Q313+Q317</f>
        <v>19922197</v>
      </c>
      <c r="R318" s="94">
        <f t="shared" si="93"/>
        <v>10806074</v>
      </c>
      <c r="S318" s="94">
        <f t="shared" si="93"/>
        <v>34387891</v>
      </c>
      <c r="T318" s="94">
        <f t="shared" si="93"/>
        <v>6586235</v>
      </c>
      <c r="U318" s="94">
        <f t="shared" si="93"/>
        <v>12249675</v>
      </c>
      <c r="V318" s="94">
        <f t="shared" si="93"/>
        <v>5060607</v>
      </c>
      <c r="W318" s="94">
        <f t="shared" si="93"/>
        <v>0</v>
      </c>
      <c r="X318" s="94">
        <f t="shared" si="93"/>
        <v>0</v>
      </c>
      <c r="Y318" s="94">
        <f t="shared" si="93"/>
        <v>0</v>
      </c>
      <c r="Z318" s="94">
        <f t="shared" si="93"/>
        <v>0</v>
      </c>
      <c r="AA318" s="94">
        <f t="shared" si="93"/>
        <v>0</v>
      </c>
      <c r="AB318" s="94">
        <f t="shared" si="93"/>
        <v>0</v>
      </c>
      <c r="AC318" s="94">
        <f t="shared" si="93"/>
        <v>0</v>
      </c>
      <c r="AD318" s="14"/>
    </row>
    <row r="319" spans="1:30" ht="12.75" customHeight="1" x14ac:dyDescent="0.2">
      <c r="A319" s="84" t="s">
        <v>581</v>
      </c>
      <c r="B319" s="84">
        <v>5</v>
      </c>
      <c r="C319" s="84">
        <v>1</v>
      </c>
      <c r="D319" s="84">
        <v>7</v>
      </c>
      <c r="E319" s="84">
        <v>0</v>
      </c>
      <c r="F319" s="84">
        <v>0</v>
      </c>
      <c r="G319" s="84">
        <v>0</v>
      </c>
      <c r="H319" s="84">
        <v>0</v>
      </c>
      <c r="I319" s="93"/>
      <c r="J319" s="88" t="s">
        <v>582</v>
      </c>
      <c r="K319" s="87"/>
      <c r="L319" s="86"/>
      <c r="M319" s="87"/>
      <c r="N319" s="87"/>
      <c r="O319" s="87"/>
      <c r="P319" s="38"/>
      <c r="Q319" s="94">
        <f t="shared" ref="Q319:AC319" si="94">Q317-Q302</f>
        <v>19922197</v>
      </c>
      <c r="R319" s="94">
        <f t="shared" si="94"/>
        <v>10806074</v>
      </c>
      <c r="S319" s="94">
        <f t="shared" si="94"/>
        <v>34387891</v>
      </c>
      <c r="T319" s="94">
        <f t="shared" si="94"/>
        <v>6586235</v>
      </c>
      <c r="U319" s="94">
        <f t="shared" si="94"/>
        <v>12249675</v>
      </c>
      <c r="V319" s="94">
        <f t="shared" si="94"/>
        <v>5060607</v>
      </c>
      <c r="W319" s="94">
        <f t="shared" si="94"/>
        <v>0</v>
      </c>
      <c r="X319" s="94">
        <f t="shared" si="94"/>
        <v>0</v>
      </c>
      <c r="Y319" s="94">
        <f t="shared" si="94"/>
        <v>0</v>
      </c>
      <c r="Z319" s="94">
        <f t="shared" si="94"/>
        <v>0</v>
      </c>
      <c r="AA319" s="94">
        <f t="shared" si="94"/>
        <v>0</v>
      </c>
      <c r="AB319" s="94">
        <f t="shared" si="94"/>
        <v>0</v>
      </c>
      <c r="AC319" s="94">
        <f t="shared" si="94"/>
        <v>0</v>
      </c>
      <c r="AD319" s="14"/>
    </row>
    <row r="320" spans="1:30" ht="12.75" customHeight="1" x14ac:dyDescent="0.2">
      <c r="A320" s="84" t="s">
        <v>583</v>
      </c>
      <c r="B320" s="84">
        <v>5</v>
      </c>
      <c r="C320" s="84">
        <v>1</v>
      </c>
      <c r="D320" s="84">
        <v>8</v>
      </c>
      <c r="E320" s="84">
        <v>0</v>
      </c>
      <c r="F320" s="84">
        <v>0</v>
      </c>
      <c r="G320" s="84">
        <v>0</v>
      </c>
      <c r="H320" s="84">
        <v>0</v>
      </c>
      <c r="I320" s="93"/>
      <c r="J320" s="88" t="s">
        <v>584</v>
      </c>
      <c r="K320" s="87"/>
      <c r="L320" s="86"/>
      <c r="M320" s="87"/>
      <c r="N320" s="87"/>
      <c r="O320" s="87"/>
      <c r="P320" s="38"/>
      <c r="Q320" s="94">
        <f t="shared" ref="Q320:AC320" si="95">Q294+Q303-Q316</f>
        <v>23559489</v>
      </c>
      <c r="R320" s="94">
        <f t="shared" si="95"/>
        <v>17748839</v>
      </c>
      <c r="S320" s="94">
        <f t="shared" si="95"/>
        <v>40758740</v>
      </c>
      <c r="T320" s="94">
        <f t="shared" si="95"/>
        <v>14949939</v>
      </c>
      <c r="U320" s="94">
        <f t="shared" si="95"/>
        <v>18717198</v>
      </c>
      <c r="V320" s="94">
        <f t="shared" si="95"/>
        <v>19355720</v>
      </c>
      <c r="W320" s="94">
        <f t="shared" si="95"/>
        <v>0</v>
      </c>
      <c r="X320" s="94">
        <f t="shared" si="95"/>
        <v>0</v>
      </c>
      <c r="Y320" s="94">
        <f t="shared" si="95"/>
        <v>0</v>
      </c>
      <c r="Z320" s="94">
        <f t="shared" si="95"/>
        <v>0</v>
      </c>
      <c r="AA320" s="94">
        <f t="shared" si="95"/>
        <v>0</v>
      </c>
      <c r="AB320" s="94">
        <f t="shared" si="95"/>
        <v>0</v>
      </c>
      <c r="AC320" s="94">
        <f t="shared" si="95"/>
        <v>0</v>
      </c>
      <c r="AD320" s="14"/>
    </row>
    <row r="321" spans="1:30" ht="12.75" customHeight="1" x14ac:dyDescent="0.2">
      <c r="A321" s="84" t="s">
        <v>585</v>
      </c>
      <c r="B321" s="84">
        <v>5</v>
      </c>
      <c r="C321" s="84">
        <v>1</v>
      </c>
      <c r="D321" s="84">
        <v>9</v>
      </c>
      <c r="E321" s="84">
        <v>0</v>
      </c>
      <c r="F321" s="84">
        <v>0</v>
      </c>
      <c r="G321" s="84">
        <v>0</v>
      </c>
      <c r="H321" s="84">
        <v>0</v>
      </c>
      <c r="I321" s="93"/>
      <c r="J321" s="88" t="s">
        <v>586</v>
      </c>
      <c r="K321" s="87"/>
      <c r="L321" s="86"/>
      <c r="M321" s="87"/>
      <c r="N321" s="87"/>
      <c r="O321" s="87"/>
      <c r="P321" s="38"/>
      <c r="Q321" s="94">
        <f t="shared" ref="Q321:AC321" si="96">+Q305+Q310+Q311+Q312+Q315+Q322</f>
        <v>3637292</v>
      </c>
      <c r="R321" s="94">
        <f t="shared" si="96"/>
        <v>6942765</v>
      </c>
      <c r="S321" s="94">
        <f t="shared" si="96"/>
        <v>6370849</v>
      </c>
      <c r="T321" s="94">
        <f t="shared" si="96"/>
        <v>8363704</v>
      </c>
      <c r="U321" s="94">
        <f t="shared" si="96"/>
        <v>6467523</v>
      </c>
      <c r="V321" s="94">
        <f t="shared" si="96"/>
        <v>14295113</v>
      </c>
      <c r="W321" s="94">
        <f t="shared" si="96"/>
        <v>0</v>
      </c>
      <c r="X321" s="94">
        <f t="shared" si="96"/>
        <v>0</v>
      </c>
      <c r="Y321" s="94">
        <f t="shared" si="96"/>
        <v>0</v>
      </c>
      <c r="Z321" s="94">
        <f t="shared" si="96"/>
        <v>0</v>
      </c>
      <c r="AA321" s="94">
        <f t="shared" si="96"/>
        <v>0</v>
      </c>
      <c r="AB321" s="94">
        <f t="shared" si="96"/>
        <v>0</v>
      </c>
      <c r="AC321" s="94">
        <f t="shared" si="96"/>
        <v>0</v>
      </c>
      <c r="AD321" s="14"/>
    </row>
    <row r="322" spans="1:30" ht="12.75" customHeight="1" x14ac:dyDescent="0.2">
      <c r="A322" s="84" t="s">
        <v>587</v>
      </c>
      <c r="B322" s="84">
        <v>5</v>
      </c>
      <c r="C322" s="84">
        <v>1</v>
      </c>
      <c r="D322" s="84">
        <v>10</v>
      </c>
      <c r="E322" s="84">
        <v>0</v>
      </c>
      <c r="F322" s="84">
        <v>0</v>
      </c>
      <c r="G322" s="84">
        <v>0</v>
      </c>
      <c r="H322" s="84">
        <v>0</v>
      </c>
      <c r="I322" s="93"/>
      <c r="J322" s="88" t="s">
        <v>588</v>
      </c>
      <c r="K322" s="87"/>
      <c r="L322" s="86"/>
      <c r="M322" s="87"/>
      <c r="N322" s="87"/>
      <c r="O322" s="87"/>
      <c r="P322" s="38"/>
      <c r="Q322" s="94">
        <f t="shared" ref="Q322:AC322" si="97">+Q323+Q324</f>
        <v>465330</v>
      </c>
      <c r="R322" s="94">
        <f t="shared" si="97"/>
        <v>0</v>
      </c>
      <c r="S322" s="94">
        <f t="shared" si="97"/>
        <v>0</v>
      </c>
      <c r="T322" s="94">
        <f t="shared" si="97"/>
        <v>0</v>
      </c>
      <c r="U322" s="94">
        <f t="shared" si="97"/>
        <v>0</v>
      </c>
      <c r="V322" s="94">
        <f t="shared" si="97"/>
        <v>331611</v>
      </c>
      <c r="W322" s="94">
        <f t="shared" si="97"/>
        <v>0</v>
      </c>
      <c r="X322" s="94">
        <f t="shared" si="97"/>
        <v>0</v>
      </c>
      <c r="Y322" s="94">
        <f t="shared" si="97"/>
        <v>0</v>
      </c>
      <c r="Z322" s="94">
        <f t="shared" si="97"/>
        <v>0</v>
      </c>
      <c r="AA322" s="94">
        <f t="shared" si="97"/>
        <v>0</v>
      </c>
      <c r="AB322" s="94">
        <f t="shared" si="97"/>
        <v>0</v>
      </c>
      <c r="AC322" s="94">
        <f t="shared" si="97"/>
        <v>0</v>
      </c>
      <c r="AD322" s="14"/>
    </row>
    <row r="323" spans="1:30" ht="12.75" customHeight="1" x14ac:dyDescent="0.2">
      <c r="A323" s="89" t="s">
        <v>589</v>
      </c>
      <c r="B323" s="89">
        <v>5</v>
      </c>
      <c r="C323" s="89">
        <v>1</v>
      </c>
      <c r="D323" s="89">
        <v>10</v>
      </c>
      <c r="E323" s="89">
        <v>1</v>
      </c>
      <c r="F323" s="89">
        <v>0</v>
      </c>
      <c r="G323" s="89">
        <v>0</v>
      </c>
      <c r="H323" s="89">
        <v>0</v>
      </c>
      <c r="I323" s="85"/>
      <c r="J323" s="87"/>
      <c r="K323" s="87" t="s">
        <v>590</v>
      </c>
      <c r="L323" s="86"/>
      <c r="M323" s="87"/>
      <c r="N323" s="87"/>
      <c r="O323" s="87"/>
      <c r="P323" s="38"/>
      <c r="Q323" s="18">
        <f t="shared" ref="Q323:AC323" si="98">+Q227-Q29</f>
        <v>465330</v>
      </c>
      <c r="R323" s="18">
        <f t="shared" si="98"/>
        <v>0</v>
      </c>
      <c r="S323" s="18">
        <f t="shared" si="98"/>
        <v>0</v>
      </c>
      <c r="T323" s="18">
        <f t="shared" si="98"/>
        <v>0</v>
      </c>
      <c r="U323" s="18">
        <f t="shared" si="98"/>
        <v>0</v>
      </c>
      <c r="V323" s="18">
        <f t="shared" si="98"/>
        <v>331611</v>
      </c>
      <c r="W323" s="18">
        <f t="shared" si="98"/>
        <v>0</v>
      </c>
      <c r="X323" s="18">
        <f t="shared" si="98"/>
        <v>0</v>
      </c>
      <c r="Y323" s="18">
        <f t="shared" si="98"/>
        <v>0</v>
      </c>
      <c r="Z323" s="18">
        <f t="shared" si="98"/>
        <v>0</v>
      </c>
      <c r="AA323" s="18">
        <f t="shared" si="98"/>
        <v>0</v>
      </c>
      <c r="AB323" s="18">
        <f t="shared" si="98"/>
        <v>0</v>
      </c>
      <c r="AC323" s="18">
        <f t="shared" si="98"/>
        <v>0</v>
      </c>
      <c r="AD323" s="14"/>
    </row>
    <row r="324" spans="1:30" ht="12.75" customHeight="1" x14ac:dyDescent="0.2">
      <c r="A324" s="89" t="s">
        <v>591</v>
      </c>
      <c r="B324" s="89">
        <v>5</v>
      </c>
      <c r="C324" s="89">
        <v>1</v>
      </c>
      <c r="D324" s="89">
        <v>10</v>
      </c>
      <c r="E324" s="89">
        <v>2</v>
      </c>
      <c r="F324" s="89">
        <v>0</v>
      </c>
      <c r="G324" s="89">
        <v>0</v>
      </c>
      <c r="H324" s="89">
        <v>0</v>
      </c>
      <c r="I324" s="85"/>
      <c r="J324" s="87"/>
      <c r="K324" s="87" t="s">
        <v>592</v>
      </c>
      <c r="L324" s="86"/>
      <c r="M324" s="87"/>
      <c r="N324" s="87"/>
      <c r="O324" s="87"/>
      <c r="P324" s="38"/>
      <c r="Q324" s="18">
        <f t="shared" ref="Q324:AC324" si="99">+Q255-Q57</f>
        <v>0</v>
      </c>
      <c r="R324" s="18">
        <f t="shared" si="99"/>
        <v>0</v>
      </c>
      <c r="S324" s="18">
        <f t="shared" si="99"/>
        <v>0</v>
      </c>
      <c r="T324" s="18">
        <f t="shared" si="99"/>
        <v>0</v>
      </c>
      <c r="U324" s="18">
        <f t="shared" si="99"/>
        <v>0</v>
      </c>
      <c r="V324" s="18">
        <f t="shared" si="99"/>
        <v>0</v>
      </c>
      <c r="W324" s="18">
        <f t="shared" si="99"/>
        <v>0</v>
      </c>
      <c r="X324" s="18">
        <f t="shared" si="99"/>
        <v>0</v>
      </c>
      <c r="Y324" s="18">
        <f t="shared" si="99"/>
        <v>0</v>
      </c>
      <c r="Z324" s="18">
        <f t="shared" si="99"/>
        <v>0</v>
      </c>
      <c r="AA324" s="18">
        <f t="shared" si="99"/>
        <v>0</v>
      </c>
      <c r="AB324" s="18">
        <f t="shared" si="99"/>
        <v>0</v>
      </c>
      <c r="AC324" s="18">
        <f t="shared" si="99"/>
        <v>0</v>
      </c>
      <c r="AD324" s="14"/>
    </row>
    <row r="325" spans="1:30" ht="12.75" customHeight="1" x14ac:dyDescent="0.2">
      <c r="A325" s="84" t="s">
        <v>593</v>
      </c>
      <c r="B325" s="84">
        <v>6</v>
      </c>
      <c r="C325" s="84">
        <v>2</v>
      </c>
      <c r="D325" s="84">
        <v>0</v>
      </c>
      <c r="E325" s="84">
        <v>0</v>
      </c>
      <c r="F325" s="84">
        <v>0</v>
      </c>
      <c r="G325" s="84">
        <v>0</v>
      </c>
      <c r="H325" s="84">
        <v>0</v>
      </c>
      <c r="I325" s="85" t="s">
        <v>594</v>
      </c>
      <c r="J325" s="90"/>
      <c r="K325" s="87"/>
      <c r="L325" s="87"/>
      <c r="M325" s="87"/>
      <c r="N325" s="87"/>
      <c r="O325" s="87"/>
      <c r="P325" s="38"/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3">
        <v>0</v>
      </c>
      <c r="W325" s="13">
        <v>0</v>
      </c>
      <c r="X325" s="13">
        <v>0</v>
      </c>
      <c r="Y325" s="13">
        <v>0</v>
      </c>
      <c r="Z325" s="13">
        <v>0</v>
      </c>
      <c r="AA325" s="13">
        <v>0</v>
      </c>
      <c r="AB325" s="13">
        <v>0</v>
      </c>
      <c r="AC325" s="13">
        <v>0</v>
      </c>
      <c r="AD325" s="14"/>
    </row>
    <row r="326" spans="1:30" ht="12.75" customHeight="1" x14ac:dyDescent="0.2">
      <c r="A326" s="95" t="s">
        <v>595</v>
      </c>
      <c r="B326" s="95">
        <v>6</v>
      </c>
      <c r="C326" s="95">
        <v>2</v>
      </c>
      <c r="D326" s="95">
        <v>1</v>
      </c>
      <c r="E326" s="95">
        <v>0</v>
      </c>
      <c r="F326" s="95">
        <v>0</v>
      </c>
      <c r="G326" s="95">
        <v>0</v>
      </c>
      <c r="H326" s="95">
        <v>0</v>
      </c>
      <c r="I326" s="96"/>
      <c r="J326" s="97" t="s">
        <v>596</v>
      </c>
      <c r="K326" s="50"/>
      <c r="L326" s="97"/>
      <c r="M326" s="97"/>
      <c r="N326" s="97"/>
      <c r="O326" s="97"/>
      <c r="P326" s="42"/>
      <c r="Q326" s="83">
        <f t="shared" ref="Q326:Q327" si="100">Q317</f>
        <v>19922197</v>
      </c>
      <c r="R326" s="83">
        <f>R306+Q326</f>
        <v>21060688</v>
      </c>
      <c r="S326" s="83">
        <f t="shared" ref="S326:AC327" si="101">S317</f>
        <v>34387891</v>
      </c>
      <c r="T326" s="83">
        <f t="shared" si="101"/>
        <v>6586235</v>
      </c>
      <c r="U326" s="83">
        <f t="shared" si="101"/>
        <v>12249675</v>
      </c>
      <c r="V326" s="83">
        <f t="shared" si="101"/>
        <v>5060607</v>
      </c>
      <c r="W326" s="83">
        <f t="shared" si="101"/>
        <v>0</v>
      </c>
      <c r="X326" s="83">
        <f t="shared" si="101"/>
        <v>0</v>
      </c>
      <c r="Y326" s="83">
        <f t="shared" si="101"/>
        <v>0</v>
      </c>
      <c r="Z326" s="83">
        <f t="shared" si="101"/>
        <v>0</v>
      </c>
      <c r="AA326" s="83">
        <f t="shared" si="101"/>
        <v>0</v>
      </c>
      <c r="AB326" s="83">
        <f t="shared" si="101"/>
        <v>0</v>
      </c>
      <c r="AC326" s="83">
        <v>0</v>
      </c>
      <c r="AD326" s="14"/>
    </row>
    <row r="327" spans="1:30" ht="12.75" customHeight="1" x14ac:dyDescent="0.2">
      <c r="A327" s="95" t="s">
        <v>597</v>
      </c>
      <c r="B327" s="95">
        <v>6</v>
      </c>
      <c r="C327" s="95">
        <v>2</v>
      </c>
      <c r="D327" s="95">
        <v>2</v>
      </c>
      <c r="E327" s="95">
        <v>0</v>
      </c>
      <c r="F327" s="95">
        <v>0</v>
      </c>
      <c r="G327" s="95">
        <v>0</v>
      </c>
      <c r="H327" s="95">
        <v>0</v>
      </c>
      <c r="I327" s="96"/>
      <c r="J327" s="97" t="s">
        <v>598</v>
      </c>
      <c r="K327" s="50"/>
      <c r="L327" s="97"/>
      <c r="M327" s="97"/>
      <c r="N327" s="97"/>
      <c r="O327" s="97"/>
      <c r="P327" s="42"/>
      <c r="Q327" s="83">
        <f t="shared" si="100"/>
        <v>19922197</v>
      </c>
      <c r="R327" s="83">
        <f>R312+Q327</f>
        <v>19922197</v>
      </c>
      <c r="S327" s="83">
        <f t="shared" si="101"/>
        <v>34387891</v>
      </c>
      <c r="T327" s="83">
        <f t="shared" si="101"/>
        <v>6586235</v>
      </c>
      <c r="U327" s="83">
        <f t="shared" si="101"/>
        <v>12249675</v>
      </c>
      <c r="V327" s="83">
        <f t="shared" si="101"/>
        <v>5060607</v>
      </c>
      <c r="W327" s="83">
        <f t="shared" si="101"/>
        <v>0</v>
      </c>
      <c r="X327" s="83">
        <f t="shared" si="101"/>
        <v>0</v>
      </c>
      <c r="Y327" s="83">
        <f t="shared" si="101"/>
        <v>0</v>
      </c>
      <c r="Z327" s="83">
        <f t="shared" si="101"/>
        <v>0</v>
      </c>
      <c r="AA327" s="83">
        <f t="shared" si="101"/>
        <v>0</v>
      </c>
      <c r="AB327" s="83">
        <f t="shared" si="101"/>
        <v>0</v>
      </c>
      <c r="AC327" s="83">
        <v>0</v>
      </c>
      <c r="AD327" s="14"/>
    </row>
    <row r="328" spans="1:30" ht="12.75" customHeight="1" x14ac:dyDescent="0.2">
      <c r="A328" s="95" t="s">
        <v>599</v>
      </c>
      <c r="B328" s="95">
        <v>6</v>
      </c>
      <c r="C328" s="95">
        <v>2</v>
      </c>
      <c r="D328" s="95">
        <v>3</v>
      </c>
      <c r="E328" s="95">
        <v>0</v>
      </c>
      <c r="F328" s="95">
        <v>0</v>
      </c>
      <c r="G328" s="95">
        <v>0</v>
      </c>
      <c r="H328" s="95">
        <v>0</v>
      </c>
      <c r="I328" s="96"/>
      <c r="J328" s="97" t="s">
        <v>600</v>
      </c>
      <c r="K328" s="50"/>
      <c r="L328" s="97"/>
      <c r="M328" s="97"/>
      <c r="N328" s="97"/>
      <c r="O328" s="97"/>
      <c r="P328" s="42"/>
      <c r="Q328" s="83">
        <f t="shared" ref="Q328:Q329" si="102">Q320</f>
        <v>23559489</v>
      </c>
      <c r="R328" s="83">
        <f t="shared" ref="R328:R329" si="103">R314+Q328</f>
        <v>23559489</v>
      </c>
      <c r="S328" s="83">
        <f t="shared" ref="S328:AC329" si="104">S320</f>
        <v>40758740</v>
      </c>
      <c r="T328" s="83">
        <f t="shared" si="104"/>
        <v>14949939</v>
      </c>
      <c r="U328" s="83">
        <f t="shared" si="104"/>
        <v>18717198</v>
      </c>
      <c r="V328" s="83">
        <f t="shared" si="104"/>
        <v>19355720</v>
      </c>
      <c r="W328" s="83">
        <f t="shared" si="104"/>
        <v>0</v>
      </c>
      <c r="X328" s="83">
        <f t="shared" si="104"/>
        <v>0</v>
      </c>
      <c r="Y328" s="83">
        <f t="shared" si="104"/>
        <v>0</v>
      </c>
      <c r="Z328" s="83">
        <f t="shared" si="104"/>
        <v>0</v>
      </c>
      <c r="AA328" s="83">
        <f t="shared" si="104"/>
        <v>0</v>
      </c>
      <c r="AB328" s="83">
        <f t="shared" si="104"/>
        <v>0</v>
      </c>
      <c r="AC328" s="83">
        <f t="shared" si="104"/>
        <v>0</v>
      </c>
      <c r="AD328" s="14"/>
    </row>
    <row r="329" spans="1:30" ht="12.75" customHeight="1" thickBot="1" x14ac:dyDescent="0.25">
      <c r="A329" s="98" t="s">
        <v>601</v>
      </c>
      <c r="B329" s="98">
        <v>6</v>
      </c>
      <c r="C329" s="98">
        <v>2</v>
      </c>
      <c r="D329" s="98">
        <v>4</v>
      </c>
      <c r="E329" s="98">
        <v>0</v>
      </c>
      <c r="F329" s="98">
        <v>0</v>
      </c>
      <c r="G329" s="98">
        <v>0</v>
      </c>
      <c r="H329" s="98">
        <v>0</v>
      </c>
      <c r="I329" s="99"/>
      <c r="J329" s="100" t="s">
        <v>602</v>
      </c>
      <c r="K329" s="101"/>
      <c r="L329" s="100"/>
      <c r="M329" s="100"/>
      <c r="N329" s="100"/>
      <c r="O329" s="100"/>
      <c r="P329" s="102"/>
      <c r="Q329" s="103">
        <f t="shared" si="102"/>
        <v>3637292</v>
      </c>
      <c r="R329" s="103">
        <f t="shared" si="103"/>
        <v>3637292</v>
      </c>
      <c r="S329" s="103">
        <f t="shared" si="104"/>
        <v>6370849</v>
      </c>
      <c r="T329" s="103">
        <f t="shared" si="104"/>
        <v>8363704</v>
      </c>
      <c r="U329" s="103">
        <f t="shared" si="104"/>
        <v>6467523</v>
      </c>
      <c r="V329" s="103">
        <f t="shared" si="104"/>
        <v>14295113</v>
      </c>
      <c r="W329" s="103">
        <f t="shared" si="104"/>
        <v>0</v>
      </c>
      <c r="X329" s="103">
        <f t="shared" si="104"/>
        <v>0</v>
      </c>
      <c r="Y329" s="103">
        <f t="shared" si="104"/>
        <v>0</v>
      </c>
      <c r="Z329" s="103">
        <f t="shared" si="104"/>
        <v>0</v>
      </c>
      <c r="AA329" s="103">
        <f t="shared" si="104"/>
        <v>0</v>
      </c>
      <c r="AB329" s="103">
        <f t="shared" si="104"/>
        <v>0</v>
      </c>
      <c r="AC329" s="103">
        <v>0</v>
      </c>
      <c r="AD329" s="14"/>
    </row>
    <row r="330" spans="1:30" ht="12.75" thickTop="1" x14ac:dyDescent="0.2">
      <c r="I330" s="104"/>
      <c r="J330" s="104"/>
      <c r="K330" s="104"/>
      <c r="L330" s="104"/>
      <c r="M330" s="104"/>
      <c r="N330" s="104"/>
      <c r="O330" s="104"/>
      <c r="P330" s="104"/>
    </row>
    <row r="331" spans="1:30" x14ac:dyDescent="0.2"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</sheetData>
  <sheetProtection algorithmName="SHA-512" hashValue="+ZBzIou00vP9bcYwHvsmLzioUVp42KuTY0xy/PATGM+YeqObZibt+53HCyVE+49c8MroYF+2RFmpxKLd4iJBkA==" saltValue="5HgM1vatH/TT/l0tRATKig==" spinCount="100000" sheet="1" objects="1" scenarios="1"/>
  <mergeCells count="5">
    <mergeCell ref="A1:P1"/>
    <mergeCell ref="A2:P2"/>
    <mergeCell ref="A3:P3"/>
    <mergeCell ref="A4:P4"/>
    <mergeCell ref="I6:P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Fto. 1112 Resto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Veronica Ruiz Paz</cp:lastModifiedBy>
  <dcterms:created xsi:type="dcterms:W3CDTF">2018-10-24T23:29:25Z</dcterms:created>
  <dcterms:modified xsi:type="dcterms:W3CDTF">2018-10-24T23:34:39Z</dcterms:modified>
</cp:coreProperties>
</file>